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3cae3f661952fe/Documents/JonFaircloughFiles/cycling/VTTA/VTTA-National/Standards/Standards Tools/models/power_age/"/>
    </mc:Choice>
  </mc:AlternateContent>
  <xr:revisionPtr revIDLastSave="129" documentId="8_{41D43924-7332-443B-A7AB-B04ACE91B3D6}" xr6:coauthVersionLast="47" xr6:coauthVersionMax="47" xr10:uidLastSave="{2BA5ACA1-4D3C-409A-A23E-5B3398470B31}"/>
  <bookViews>
    <workbookView xWindow="-110" yWindow="-110" windowWidth="19420" windowHeight="10300" tabRatio="830" xr2:uid="{2C53A6AF-10FB-42D3-9BBE-3E1AA998A46D}"/>
  </bookViews>
  <sheets>
    <sheet name="Introduction" sheetId="7" r:id="rId1"/>
    <sheet name="Example Power Speed" sheetId="1" r:id="rId2"/>
    <sheet name="Power Speed" sheetId="5" r:id="rId3"/>
    <sheet name="Power Age" sheetId="6" r:id="rId4"/>
    <sheet name="CdA table" sheetId="3" r:id="rId5"/>
    <sheet name="Constants" sheetId="4" r:id="rId6"/>
  </sheets>
  <definedNames>
    <definedName name="Age">'Power Age'!$A:$A</definedName>
    <definedName name="Class">'Power Age'!$K$4</definedName>
    <definedName name="Distance">'Power Age'!#REF!</definedName>
    <definedName name="Distance_Miles">'Power Age'!$K$3</definedName>
    <definedName name="k_1">Constants!$C$6</definedName>
    <definedName name="k_2">Constants!$C$7</definedName>
    <definedName name="k_3">Constants!$C$8</definedName>
    <definedName name="k_4">Constants!$C$9</definedName>
    <definedName name="k_5">Constants!$C$10</definedName>
    <definedName name="k_6">Constants!$C$11</definedName>
    <definedName name="k_7">Constants!$C$12</definedName>
    <definedName name="kf">Constants!$C$14</definedName>
    <definedName name="YEAR">Constants!$C$13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6" l="1"/>
  <c r="Y7" i="6"/>
  <c r="Y6" i="6"/>
  <c r="Y5" i="6"/>
  <c r="B20" i="5"/>
  <c r="E111" i="5"/>
  <c r="E13" i="5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7" i="6"/>
  <c r="B66" i="6"/>
  <c r="H66" i="6"/>
  <c r="B43" i="6"/>
  <c r="H43" i="6"/>
  <c r="B44" i="6"/>
  <c r="H44" i="6"/>
  <c r="B45" i="6"/>
  <c r="H45" i="6"/>
  <c r="B46" i="6"/>
  <c r="H46" i="6"/>
  <c r="B47" i="6"/>
  <c r="H47" i="6"/>
  <c r="B48" i="6"/>
  <c r="H48" i="6"/>
  <c r="B49" i="6"/>
  <c r="H49" i="6"/>
  <c r="B50" i="6"/>
  <c r="H50" i="6"/>
  <c r="B51" i="6"/>
  <c r="H51" i="6"/>
  <c r="B52" i="6"/>
  <c r="H52" i="6"/>
  <c r="B53" i="6"/>
  <c r="H53" i="6"/>
  <c r="B54" i="6"/>
  <c r="H54" i="6"/>
  <c r="B55" i="6"/>
  <c r="H55" i="6"/>
  <c r="B56" i="6"/>
  <c r="H56" i="6"/>
  <c r="B57" i="6"/>
  <c r="H57" i="6"/>
  <c r="B58" i="6"/>
  <c r="H58" i="6"/>
  <c r="B59" i="6"/>
  <c r="H59" i="6"/>
  <c r="B60" i="6"/>
  <c r="H60" i="6"/>
  <c r="B61" i="6"/>
  <c r="H61" i="6"/>
  <c r="B62" i="6"/>
  <c r="H62" i="6"/>
  <c r="B63" i="6"/>
  <c r="H63" i="6"/>
  <c r="B64" i="6"/>
  <c r="H64" i="6"/>
  <c r="B65" i="6"/>
  <c r="H65" i="6"/>
  <c r="H42" i="6"/>
  <c r="B42" i="6"/>
  <c r="H41" i="6"/>
  <c r="B41" i="6"/>
  <c r="H40" i="6"/>
  <c r="B40" i="6"/>
  <c r="H39" i="6"/>
  <c r="B39" i="6"/>
  <c r="H38" i="6"/>
  <c r="B38" i="6"/>
  <c r="H37" i="6"/>
  <c r="B37" i="6"/>
  <c r="H36" i="6"/>
  <c r="B36" i="6"/>
  <c r="H35" i="6"/>
  <c r="B35" i="6"/>
  <c r="H34" i="6"/>
  <c r="B34" i="6"/>
  <c r="H33" i="6"/>
  <c r="B33" i="6"/>
  <c r="H32" i="6"/>
  <c r="B32" i="6"/>
  <c r="H31" i="6"/>
  <c r="B31" i="6"/>
  <c r="H30" i="6"/>
  <c r="B30" i="6"/>
  <c r="H29" i="6"/>
  <c r="B29" i="6"/>
  <c r="H28" i="6"/>
  <c r="B28" i="6"/>
  <c r="H27" i="6"/>
  <c r="B27" i="6"/>
  <c r="H26" i="6"/>
  <c r="B26" i="6"/>
  <c r="H25" i="6"/>
  <c r="B25" i="6"/>
  <c r="H24" i="6"/>
  <c r="B24" i="6"/>
  <c r="H23" i="6"/>
  <c r="B23" i="6"/>
  <c r="H22" i="6"/>
  <c r="B22" i="6"/>
  <c r="H21" i="6"/>
  <c r="B21" i="6"/>
  <c r="H20" i="6"/>
  <c r="B20" i="6"/>
  <c r="H19" i="6"/>
  <c r="B19" i="6"/>
  <c r="H18" i="6"/>
  <c r="B18" i="6"/>
  <c r="H17" i="6"/>
  <c r="B17" i="6"/>
  <c r="H16" i="6"/>
  <c r="B16" i="6"/>
  <c r="H15" i="6"/>
  <c r="B15" i="6"/>
  <c r="H14" i="6"/>
  <c r="B14" i="6"/>
  <c r="H13" i="6"/>
  <c r="B13" i="6"/>
  <c r="H12" i="6"/>
  <c r="B12" i="6"/>
  <c r="H11" i="6"/>
  <c r="B11" i="6"/>
  <c r="H10" i="6"/>
  <c r="B10" i="6"/>
  <c r="H9" i="6"/>
  <c r="B9" i="6"/>
  <c r="H8" i="6"/>
  <c r="B8" i="6"/>
  <c r="A8" i="6"/>
  <c r="A9" i="6" s="1"/>
  <c r="H7" i="6"/>
  <c r="E7" i="6"/>
  <c r="D7" i="6"/>
  <c r="C7" i="6"/>
  <c r="B7" i="6"/>
  <c r="B21" i="5"/>
  <c r="Y9" i="6" s="1"/>
  <c r="B14" i="5"/>
  <c r="B14" i="1"/>
  <c r="B20" i="1"/>
  <c r="B21" i="1" s="1"/>
  <c r="D3" i="3"/>
  <c r="D8" i="3" s="1"/>
  <c r="D9" i="3" s="1"/>
  <c r="E13" i="1"/>
  <c r="E14" i="1" s="1"/>
  <c r="E15" i="1" s="1"/>
  <c r="E16" i="1" s="1"/>
  <c r="E17" i="1" s="1"/>
  <c r="P11" i="1"/>
  <c r="O11" i="1"/>
  <c r="N11" i="1"/>
  <c r="G13" i="5" l="1"/>
  <c r="E14" i="5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F52" i="5" s="1"/>
  <c r="F13" i="1"/>
  <c r="I7" i="6"/>
  <c r="J7" i="6" s="1" a="1"/>
  <c r="J7" i="6" s="1"/>
  <c r="C8" i="6"/>
  <c r="E8" i="6"/>
  <c r="D9" i="6"/>
  <c r="E9" i="6"/>
  <c r="A10" i="6"/>
  <c r="C9" i="6"/>
  <c r="D8" i="6"/>
  <c r="G12" i="5"/>
  <c r="F12" i="5"/>
  <c r="F13" i="5"/>
  <c r="F12" i="1"/>
  <c r="F17" i="1"/>
  <c r="F16" i="1"/>
  <c r="F15" i="1"/>
  <c r="F14" i="1"/>
  <c r="G13" i="1"/>
  <c r="G14" i="1"/>
  <c r="G15" i="1"/>
  <c r="G16" i="1"/>
  <c r="G17" i="1"/>
  <c r="G12" i="1"/>
  <c r="J13" i="1"/>
  <c r="E18" i="1"/>
  <c r="G18" i="1" s="1"/>
  <c r="J12" i="1"/>
  <c r="J14" i="1"/>
  <c r="J15" i="1"/>
  <c r="J16" i="1"/>
  <c r="J17" i="1"/>
  <c r="E53" i="5" l="1"/>
  <c r="G52" i="5"/>
  <c r="I52" i="5" s="1"/>
  <c r="F14" i="5"/>
  <c r="I9" i="6"/>
  <c r="J9" i="6" s="1" a="1"/>
  <c r="J9" i="6" s="1"/>
  <c r="I8" i="6"/>
  <c r="J8" i="6" s="1" a="1"/>
  <c r="J8" i="6" s="1"/>
  <c r="A11" i="6"/>
  <c r="E10" i="6"/>
  <c r="D10" i="6"/>
  <c r="C10" i="6"/>
  <c r="E19" i="1"/>
  <c r="J19" i="1" s="1"/>
  <c r="F18" i="1"/>
  <c r="H12" i="5"/>
  <c r="G14" i="5"/>
  <c r="I13" i="5"/>
  <c r="I12" i="5"/>
  <c r="H13" i="5"/>
  <c r="K17" i="1"/>
  <c r="H16" i="1"/>
  <c r="K16" i="1"/>
  <c r="K14" i="1"/>
  <c r="L14" i="1"/>
  <c r="I14" i="1"/>
  <c r="H14" i="1"/>
  <c r="H17" i="1"/>
  <c r="L17" i="1"/>
  <c r="I17" i="1"/>
  <c r="J18" i="1"/>
  <c r="L13" i="1"/>
  <c r="I13" i="1"/>
  <c r="K13" i="1"/>
  <c r="I12" i="1"/>
  <c r="L12" i="1"/>
  <c r="H12" i="1"/>
  <c r="I16" i="1"/>
  <c r="I15" i="1"/>
  <c r="L15" i="1"/>
  <c r="K15" i="1"/>
  <c r="H15" i="1"/>
  <c r="H13" i="1"/>
  <c r="K12" i="1"/>
  <c r="L16" i="1"/>
  <c r="H52" i="5" l="1"/>
  <c r="G53" i="5"/>
  <c r="F53" i="5"/>
  <c r="E54" i="5"/>
  <c r="H14" i="5"/>
  <c r="I10" i="6"/>
  <c r="J10" i="6" s="1" a="1"/>
  <c r="J10" i="6" s="1"/>
  <c r="E11" i="6"/>
  <c r="D11" i="6"/>
  <c r="A12" i="6"/>
  <c r="C11" i="6"/>
  <c r="E20" i="1"/>
  <c r="F19" i="1"/>
  <c r="K19" i="1" s="1"/>
  <c r="G19" i="1"/>
  <c r="I14" i="5"/>
  <c r="G15" i="5"/>
  <c r="F15" i="5"/>
  <c r="K18" i="1"/>
  <c r="I18" i="1"/>
  <c r="H18" i="1"/>
  <c r="L18" i="1"/>
  <c r="I53" i="5" l="1"/>
  <c r="F54" i="5"/>
  <c r="G54" i="5"/>
  <c r="H54" i="5" s="1"/>
  <c r="E55" i="5"/>
  <c r="H53" i="5"/>
  <c r="H19" i="1"/>
  <c r="L19" i="1"/>
  <c r="I11" i="6"/>
  <c r="J11" i="6" s="1" a="1"/>
  <c r="J11" i="6" s="1"/>
  <c r="H15" i="5"/>
  <c r="D12" i="6"/>
  <c r="A13" i="6"/>
  <c r="E12" i="6"/>
  <c r="C12" i="6"/>
  <c r="I19" i="1"/>
  <c r="E21" i="1"/>
  <c r="G20" i="1"/>
  <c r="F20" i="1"/>
  <c r="J20" i="1"/>
  <c r="I15" i="5"/>
  <c r="G16" i="5"/>
  <c r="F16" i="5"/>
  <c r="E56" i="5" l="1"/>
  <c r="F55" i="5"/>
  <c r="G55" i="5"/>
  <c r="I54" i="5"/>
  <c r="K20" i="1"/>
  <c r="H20" i="1"/>
  <c r="C13" i="6"/>
  <c r="E13" i="6"/>
  <c r="A14" i="6"/>
  <c r="D13" i="6"/>
  <c r="I12" i="6"/>
  <c r="J12" i="6" s="1" a="1"/>
  <c r="J12" i="6" s="1"/>
  <c r="L20" i="1"/>
  <c r="I20" i="1"/>
  <c r="E22" i="1"/>
  <c r="G21" i="1"/>
  <c r="F21" i="1"/>
  <c r="J21" i="1"/>
  <c r="H16" i="5"/>
  <c r="I16" i="5"/>
  <c r="G17" i="5"/>
  <c r="F17" i="5"/>
  <c r="H55" i="5" l="1"/>
  <c r="I55" i="5"/>
  <c r="E57" i="5"/>
  <c r="F56" i="5"/>
  <c r="G56" i="5"/>
  <c r="I13" i="6"/>
  <c r="J13" i="6" s="1" a="1"/>
  <c r="J13" i="6" s="1"/>
  <c r="K21" i="1"/>
  <c r="E14" i="6"/>
  <c r="A15" i="6"/>
  <c r="D14" i="6"/>
  <c r="C14" i="6"/>
  <c r="H21" i="1"/>
  <c r="L21" i="1"/>
  <c r="I21" i="1"/>
  <c r="E23" i="1"/>
  <c r="F22" i="1"/>
  <c r="G22" i="1"/>
  <c r="H22" i="1" s="1"/>
  <c r="J22" i="1"/>
  <c r="H17" i="5"/>
  <c r="G18" i="5"/>
  <c r="F18" i="5"/>
  <c r="I17" i="5"/>
  <c r="H56" i="5" l="1"/>
  <c r="I56" i="5"/>
  <c r="F57" i="5"/>
  <c r="E58" i="5"/>
  <c r="G57" i="5"/>
  <c r="E15" i="6"/>
  <c r="A16" i="6"/>
  <c r="D15" i="6"/>
  <c r="C15" i="6"/>
  <c r="I14" i="6"/>
  <c r="J14" i="6" s="1" a="1"/>
  <c r="J14" i="6" s="1"/>
  <c r="K22" i="1"/>
  <c r="E24" i="1"/>
  <c r="F23" i="1"/>
  <c r="G23" i="1"/>
  <c r="J23" i="1"/>
  <c r="L22" i="1"/>
  <c r="I22" i="1"/>
  <c r="H18" i="5"/>
  <c r="I18" i="5"/>
  <c r="G19" i="5"/>
  <c r="F19" i="5"/>
  <c r="H57" i="5" l="1"/>
  <c r="I57" i="5"/>
  <c r="F58" i="5"/>
  <c r="E59" i="5"/>
  <c r="G58" i="5"/>
  <c r="K23" i="1"/>
  <c r="H23" i="1"/>
  <c r="I15" i="6"/>
  <c r="J15" i="6" s="1" a="1"/>
  <c r="J15" i="6" s="1"/>
  <c r="A17" i="6"/>
  <c r="D16" i="6"/>
  <c r="C16" i="6"/>
  <c r="E16" i="6"/>
  <c r="I23" i="1"/>
  <c r="L23" i="1"/>
  <c r="E25" i="1"/>
  <c r="G24" i="1"/>
  <c r="F24" i="1"/>
  <c r="J24" i="1"/>
  <c r="H19" i="5"/>
  <c r="I19" i="5"/>
  <c r="G20" i="5"/>
  <c r="F20" i="5"/>
  <c r="H58" i="5" l="1"/>
  <c r="E60" i="5"/>
  <c r="G59" i="5"/>
  <c r="F59" i="5"/>
  <c r="I58" i="5"/>
  <c r="K24" i="1"/>
  <c r="I16" i="6"/>
  <c r="J16" i="6" s="1" a="1"/>
  <c r="J16" i="6" s="1"/>
  <c r="E17" i="6"/>
  <c r="D17" i="6"/>
  <c r="C17" i="6"/>
  <c r="A18" i="6"/>
  <c r="H24" i="1"/>
  <c r="L24" i="1"/>
  <c r="I24" i="1"/>
  <c r="E26" i="1"/>
  <c r="G25" i="1"/>
  <c r="F25" i="1"/>
  <c r="J25" i="1"/>
  <c r="G21" i="5"/>
  <c r="F21" i="5"/>
  <c r="I20" i="5"/>
  <c r="H20" i="5"/>
  <c r="I59" i="5" l="1"/>
  <c r="H59" i="5"/>
  <c r="E61" i="5"/>
  <c r="G60" i="5"/>
  <c r="F60" i="5"/>
  <c r="I17" i="6"/>
  <c r="J17" i="6" s="1" a="1"/>
  <c r="J17" i="6" s="1"/>
  <c r="H25" i="1"/>
  <c r="K25" i="1"/>
  <c r="E18" i="6"/>
  <c r="A19" i="6"/>
  <c r="D18" i="6"/>
  <c r="C18" i="6"/>
  <c r="L25" i="1"/>
  <c r="I25" i="1"/>
  <c r="E27" i="1"/>
  <c r="F26" i="1"/>
  <c r="G26" i="1"/>
  <c r="J26" i="1"/>
  <c r="I21" i="5"/>
  <c r="G22" i="5"/>
  <c r="F22" i="5"/>
  <c r="H21" i="5"/>
  <c r="H60" i="5" l="1"/>
  <c r="F61" i="5"/>
  <c r="E62" i="5"/>
  <c r="G61" i="5"/>
  <c r="I60" i="5"/>
  <c r="H26" i="1"/>
  <c r="K26" i="1"/>
  <c r="E19" i="6"/>
  <c r="A20" i="6"/>
  <c r="D19" i="6"/>
  <c r="C19" i="6"/>
  <c r="I18" i="6"/>
  <c r="J18" i="6" s="1" a="1"/>
  <c r="J18" i="6" s="1"/>
  <c r="E28" i="1"/>
  <c r="G27" i="1"/>
  <c r="F27" i="1"/>
  <c r="J27" i="1"/>
  <c r="K27" i="1" s="1"/>
  <c r="L26" i="1"/>
  <c r="I26" i="1"/>
  <c r="F23" i="5"/>
  <c r="G23" i="5"/>
  <c r="I22" i="5"/>
  <c r="H22" i="5"/>
  <c r="H61" i="5" l="1"/>
  <c r="F62" i="5"/>
  <c r="E63" i="5"/>
  <c r="G62" i="5"/>
  <c r="I61" i="5"/>
  <c r="E20" i="6"/>
  <c r="A21" i="6"/>
  <c r="D20" i="6"/>
  <c r="C20" i="6"/>
  <c r="I19" i="6"/>
  <c r="J19" i="6" s="1" a="1"/>
  <c r="J19" i="6" s="1"/>
  <c r="I27" i="1"/>
  <c r="L27" i="1"/>
  <c r="H27" i="1"/>
  <c r="E29" i="1"/>
  <c r="F28" i="1"/>
  <c r="G28" i="1"/>
  <c r="H28" i="1" s="1"/>
  <c r="J28" i="1"/>
  <c r="H23" i="5"/>
  <c r="G24" i="5"/>
  <c r="F24" i="5"/>
  <c r="I23" i="5"/>
  <c r="H62" i="5" l="1"/>
  <c r="E64" i="5"/>
  <c r="F63" i="5"/>
  <c r="G63" i="5"/>
  <c r="I62" i="5"/>
  <c r="I20" i="6"/>
  <c r="J20" i="6" s="1" a="1"/>
  <c r="J20" i="6" s="1"/>
  <c r="A22" i="6"/>
  <c r="C21" i="6"/>
  <c r="E21" i="6"/>
  <c r="D21" i="6"/>
  <c r="K28" i="1"/>
  <c r="I28" i="1"/>
  <c r="L28" i="1"/>
  <c r="E30" i="1"/>
  <c r="G29" i="1"/>
  <c r="F29" i="1"/>
  <c r="J29" i="1"/>
  <c r="F25" i="5"/>
  <c r="G25" i="5"/>
  <c r="I24" i="5"/>
  <c r="H24" i="5"/>
  <c r="H63" i="5" l="1"/>
  <c r="I63" i="5"/>
  <c r="E65" i="5"/>
  <c r="G64" i="5"/>
  <c r="F64" i="5"/>
  <c r="E22" i="6"/>
  <c r="A23" i="6"/>
  <c r="D22" i="6"/>
  <c r="C22" i="6"/>
  <c r="K29" i="1"/>
  <c r="I21" i="6"/>
  <c r="J21" i="6" s="1" a="1"/>
  <c r="J21" i="6" s="1"/>
  <c r="L29" i="1"/>
  <c r="I29" i="1"/>
  <c r="H29" i="1"/>
  <c r="E31" i="1"/>
  <c r="F30" i="1"/>
  <c r="G30" i="1"/>
  <c r="H30" i="1" s="1"/>
  <c r="J30" i="1"/>
  <c r="H25" i="5"/>
  <c r="G26" i="5"/>
  <c r="F26" i="5"/>
  <c r="I25" i="5"/>
  <c r="I64" i="5" l="1"/>
  <c r="F65" i="5"/>
  <c r="G65" i="5"/>
  <c r="E66" i="5"/>
  <c r="H64" i="5"/>
  <c r="E23" i="6"/>
  <c r="A24" i="6"/>
  <c r="D23" i="6"/>
  <c r="C23" i="6"/>
  <c r="I22" i="6"/>
  <c r="J22" i="6" s="1" a="1"/>
  <c r="J22" i="6" s="1"/>
  <c r="K30" i="1"/>
  <c r="I30" i="1"/>
  <c r="L30" i="1"/>
  <c r="E32" i="1"/>
  <c r="G31" i="1"/>
  <c r="F31" i="1"/>
  <c r="J31" i="1"/>
  <c r="G27" i="5"/>
  <c r="F27" i="5"/>
  <c r="I26" i="5"/>
  <c r="H26" i="5"/>
  <c r="H65" i="5" l="1"/>
  <c r="F66" i="5"/>
  <c r="E67" i="5"/>
  <c r="G66" i="5"/>
  <c r="I65" i="5"/>
  <c r="I23" i="6"/>
  <c r="J23" i="6" s="1" a="1"/>
  <c r="J23" i="6" s="1"/>
  <c r="E24" i="6"/>
  <c r="A25" i="6"/>
  <c r="D24" i="6"/>
  <c r="C24" i="6"/>
  <c r="K31" i="1"/>
  <c r="I31" i="1"/>
  <c r="L31" i="1"/>
  <c r="H31" i="1"/>
  <c r="E33" i="1"/>
  <c r="F32" i="1"/>
  <c r="G32" i="1"/>
  <c r="J32" i="1"/>
  <c r="I27" i="5"/>
  <c r="G28" i="5"/>
  <c r="F28" i="5"/>
  <c r="H27" i="5"/>
  <c r="H66" i="5" l="1"/>
  <c r="E68" i="5"/>
  <c r="F67" i="5"/>
  <c r="G67" i="5"/>
  <c r="I66" i="5"/>
  <c r="H32" i="1"/>
  <c r="I24" i="6"/>
  <c r="J24" i="6" s="1" a="1"/>
  <c r="J24" i="6" s="1"/>
  <c r="E25" i="6"/>
  <c r="A26" i="6"/>
  <c r="D25" i="6"/>
  <c r="C25" i="6"/>
  <c r="K32" i="1"/>
  <c r="L32" i="1"/>
  <c r="I32" i="1"/>
  <c r="E34" i="1"/>
  <c r="F33" i="1"/>
  <c r="G33" i="1"/>
  <c r="H33" i="1" s="1"/>
  <c r="J33" i="1"/>
  <c r="K33" i="1" s="1"/>
  <c r="G29" i="5"/>
  <c r="F29" i="5"/>
  <c r="I28" i="5"/>
  <c r="H28" i="5"/>
  <c r="H67" i="5" l="1"/>
  <c r="I67" i="5"/>
  <c r="E69" i="5"/>
  <c r="F68" i="5"/>
  <c r="G68" i="5"/>
  <c r="I25" i="6"/>
  <c r="J25" i="6" s="1" a="1"/>
  <c r="J25" i="6" s="1"/>
  <c r="C26" i="6"/>
  <c r="E26" i="6"/>
  <c r="A27" i="6"/>
  <c r="D26" i="6"/>
  <c r="L33" i="1"/>
  <c r="I33" i="1"/>
  <c r="E35" i="1"/>
  <c r="F34" i="1"/>
  <c r="G34" i="1"/>
  <c r="H34" i="1" s="1"/>
  <c r="J34" i="1"/>
  <c r="K34" i="1" s="1"/>
  <c r="H29" i="5"/>
  <c r="G30" i="5"/>
  <c r="F30" i="5"/>
  <c r="I29" i="5"/>
  <c r="H68" i="5" l="1"/>
  <c r="I68" i="5"/>
  <c r="F69" i="5"/>
  <c r="E70" i="5"/>
  <c r="G69" i="5"/>
  <c r="E27" i="6"/>
  <c r="A28" i="6"/>
  <c r="D27" i="6"/>
  <c r="C27" i="6"/>
  <c r="I26" i="6"/>
  <c r="J26" i="6" s="1" a="1"/>
  <c r="J26" i="6" s="1"/>
  <c r="I34" i="1"/>
  <c r="L34" i="1"/>
  <c r="E36" i="1"/>
  <c r="F35" i="1"/>
  <c r="G35" i="1"/>
  <c r="J35" i="1"/>
  <c r="G31" i="5"/>
  <c r="F31" i="5"/>
  <c r="I30" i="5"/>
  <c r="H30" i="5"/>
  <c r="H69" i="5" l="1"/>
  <c r="F70" i="5"/>
  <c r="G70" i="5"/>
  <c r="E71" i="5"/>
  <c r="I69" i="5"/>
  <c r="K35" i="1"/>
  <c r="H35" i="1"/>
  <c r="I27" i="6"/>
  <c r="J27" i="6" s="1" a="1"/>
  <c r="J27" i="6" s="1"/>
  <c r="E28" i="6"/>
  <c r="A29" i="6"/>
  <c r="D28" i="6"/>
  <c r="C28" i="6"/>
  <c r="I35" i="1"/>
  <c r="L35" i="1"/>
  <c r="E37" i="1"/>
  <c r="F36" i="1"/>
  <c r="G36" i="1"/>
  <c r="H36" i="1" s="1"/>
  <c r="J36" i="1"/>
  <c r="K36" i="1" s="1"/>
  <c r="G32" i="5"/>
  <c r="F32" i="5"/>
  <c r="I31" i="5"/>
  <c r="H31" i="5"/>
  <c r="H70" i="5" l="1"/>
  <c r="E72" i="5"/>
  <c r="F71" i="5"/>
  <c r="G71" i="5"/>
  <c r="I70" i="5"/>
  <c r="I28" i="6"/>
  <c r="J28" i="6" s="1" a="1"/>
  <c r="J28" i="6" s="1"/>
  <c r="A30" i="6"/>
  <c r="D29" i="6"/>
  <c r="C29" i="6"/>
  <c r="E29" i="6"/>
  <c r="L36" i="1"/>
  <c r="I36" i="1"/>
  <c r="E38" i="1"/>
  <c r="G37" i="1"/>
  <c r="F37" i="1"/>
  <c r="J37" i="1"/>
  <c r="G33" i="5"/>
  <c r="F33" i="5"/>
  <c r="I32" i="5"/>
  <c r="H32" i="5"/>
  <c r="H71" i="5" l="1"/>
  <c r="I71" i="5"/>
  <c r="G72" i="5"/>
  <c r="E73" i="5"/>
  <c r="F72" i="5"/>
  <c r="K37" i="1"/>
  <c r="I29" i="6"/>
  <c r="J29" i="6" s="1" a="1"/>
  <c r="J29" i="6" s="1"/>
  <c r="E30" i="6"/>
  <c r="A31" i="6"/>
  <c r="D30" i="6"/>
  <c r="C30" i="6"/>
  <c r="L37" i="1"/>
  <c r="I37" i="1"/>
  <c r="H37" i="1"/>
  <c r="E39" i="1"/>
  <c r="F38" i="1"/>
  <c r="G38" i="1"/>
  <c r="J38" i="1"/>
  <c r="G34" i="5"/>
  <c r="F34" i="5"/>
  <c r="H33" i="5"/>
  <c r="I33" i="5"/>
  <c r="I72" i="5" l="1"/>
  <c r="H72" i="5"/>
  <c r="F73" i="5"/>
  <c r="G73" i="5"/>
  <c r="E74" i="5"/>
  <c r="H38" i="1"/>
  <c r="I30" i="6"/>
  <c r="J30" i="6" s="1" a="1"/>
  <c r="J30" i="6" s="1"/>
  <c r="E31" i="6"/>
  <c r="A32" i="6"/>
  <c r="D31" i="6"/>
  <c r="C31" i="6"/>
  <c r="K38" i="1"/>
  <c r="I38" i="1"/>
  <c r="L38" i="1"/>
  <c r="E40" i="1"/>
  <c r="G39" i="1"/>
  <c r="F39" i="1"/>
  <c r="J39" i="1"/>
  <c r="G35" i="5"/>
  <c r="F35" i="5"/>
  <c r="I34" i="5"/>
  <c r="H34" i="5"/>
  <c r="H73" i="5" l="1"/>
  <c r="F74" i="5"/>
  <c r="E75" i="5"/>
  <c r="G74" i="5"/>
  <c r="I73" i="5"/>
  <c r="I31" i="6"/>
  <c r="J31" i="6" s="1" a="1"/>
  <c r="J31" i="6" s="1"/>
  <c r="E32" i="6"/>
  <c r="A33" i="6"/>
  <c r="D32" i="6"/>
  <c r="C32" i="6"/>
  <c r="K39" i="1"/>
  <c r="I39" i="1"/>
  <c r="L39" i="1"/>
  <c r="H39" i="1"/>
  <c r="E41" i="1"/>
  <c r="F40" i="1"/>
  <c r="G40" i="1"/>
  <c r="H40" i="1" s="1"/>
  <c r="J40" i="1"/>
  <c r="I35" i="5"/>
  <c r="G36" i="5"/>
  <c r="F36" i="5"/>
  <c r="H35" i="5"/>
  <c r="H74" i="5" l="1"/>
  <c r="F75" i="5"/>
  <c r="G75" i="5"/>
  <c r="E76" i="5"/>
  <c r="I74" i="5"/>
  <c r="E33" i="6"/>
  <c r="A34" i="6"/>
  <c r="D33" i="6"/>
  <c r="C33" i="6"/>
  <c r="I32" i="6"/>
  <c r="J32" i="6" s="1" a="1"/>
  <c r="J32" i="6" s="1"/>
  <c r="K40" i="1"/>
  <c r="I40" i="1"/>
  <c r="L40" i="1"/>
  <c r="E42" i="1"/>
  <c r="F41" i="1"/>
  <c r="G41" i="1"/>
  <c r="J41" i="1"/>
  <c r="I36" i="5"/>
  <c r="G37" i="5"/>
  <c r="F37" i="5"/>
  <c r="H36" i="5"/>
  <c r="H75" i="5" l="1"/>
  <c r="G76" i="5"/>
  <c r="E77" i="5"/>
  <c r="F76" i="5"/>
  <c r="I75" i="5"/>
  <c r="H41" i="1"/>
  <c r="I33" i="6"/>
  <c r="J33" i="6" s="1" a="1"/>
  <c r="J33" i="6" s="1"/>
  <c r="C34" i="6"/>
  <c r="E34" i="6"/>
  <c r="A35" i="6"/>
  <c r="D34" i="6"/>
  <c r="K41" i="1"/>
  <c r="I41" i="1"/>
  <c r="L41" i="1"/>
  <c r="E43" i="1"/>
  <c r="F42" i="1"/>
  <c r="G42" i="1"/>
  <c r="J42" i="1"/>
  <c r="G38" i="5"/>
  <c r="F38" i="5"/>
  <c r="I37" i="5"/>
  <c r="H37" i="5"/>
  <c r="I76" i="5" l="1"/>
  <c r="F77" i="5"/>
  <c r="G77" i="5"/>
  <c r="E78" i="5"/>
  <c r="H76" i="5"/>
  <c r="I34" i="6"/>
  <c r="J34" i="6" s="1" a="1"/>
  <c r="J34" i="6" s="1"/>
  <c r="E35" i="6"/>
  <c r="A36" i="6"/>
  <c r="D35" i="6"/>
  <c r="C35" i="6"/>
  <c r="K42" i="1"/>
  <c r="H42" i="1"/>
  <c r="L42" i="1"/>
  <c r="I42" i="1"/>
  <c r="E44" i="1"/>
  <c r="F43" i="1"/>
  <c r="G43" i="1"/>
  <c r="J43" i="1"/>
  <c r="G39" i="5"/>
  <c r="F39" i="5"/>
  <c r="I38" i="5"/>
  <c r="H38" i="5"/>
  <c r="H77" i="5" l="1"/>
  <c r="F78" i="5"/>
  <c r="E79" i="5"/>
  <c r="G78" i="5"/>
  <c r="I77" i="5"/>
  <c r="I35" i="6"/>
  <c r="E36" i="6"/>
  <c r="A37" i="6"/>
  <c r="D36" i="6"/>
  <c r="C36" i="6"/>
  <c r="K43" i="1"/>
  <c r="H43" i="1"/>
  <c r="L43" i="1"/>
  <c r="I43" i="1"/>
  <c r="E45" i="1"/>
  <c r="F44" i="1"/>
  <c r="G44" i="1"/>
  <c r="H44" i="1" s="1"/>
  <c r="J44" i="1"/>
  <c r="I39" i="5"/>
  <c r="G40" i="5"/>
  <c r="F40" i="5"/>
  <c r="H39" i="5"/>
  <c r="H78" i="5" l="1"/>
  <c r="E80" i="5"/>
  <c r="F79" i="5"/>
  <c r="G79" i="5"/>
  <c r="I78" i="5"/>
  <c r="J35" i="6" a="1"/>
  <c r="J35" i="6" s="1"/>
  <c r="A38" i="6"/>
  <c r="D37" i="6"/>
  <c r="C37" i="6"/>
  <c r="E37" i="6"/>
  <c r="I36" i="6"/>
  <c r="K44" i="1"/>
  <c r="L44" i="1"/>
  <c r="I44" i="1"/>
  <c r="E46" i="1"/>
  <c r="F45" i="1"/>
  <c r="G45" i="1"/>
  <c r="H45" i="1" s="1"/>
  <c r="J45" i="1"/>
  <c r="K45" i="1" s="1"/>
  <c r="G41" i="5"/>
  <c r="F41" i="5"/>
  <c r="I40" i="5"/>
  <c r="H40" i="5"/>
  <c r="I79" i="5" l="1"/>
  <c r="H79" i="5"/>
  <c r="E81" i="5"/>
  <c r="F80" i="5"/>
  <c r="G80" i="5"/>
  <c r="H80" i="5" s="1"/>
  <c r="J36" i="6" a="1"/>
  <c r="J36" i="6" s="1"/>
  <c r="I37" i="6"/>
  <c r="E38" i="6"/>
  <c r="A39" i="6"/>
  <c r="D38" i="6"/>
  <c r="C38" i="6"/>
  <c r="E47" i="1"/>
  <c r="G46" i="1"/>
  <c r="F46" i="1"/>
  <c r="J46" i="1"/>
  <c r="L45" i="1"/>
  <c r="I45" i="1"/>
  <c r="H41" i="5"/>
  <c r="G42" i="5"/>
  <c r="F42" i="5"/>
  <c r="I41" i="5"/>
  <c r="I80" i="5" l="1"/>
  <c r="F81" i="5"/>
  <c r="G81" i="5"/>
  <c r="E82" i="5"/>
  <c r="J37" i="6" a="1"/>
  <c r="J37" i="6" s="1"/>
  <c r="K46" i="1"/>
  <c r="E39" i="6"/>
  <c r="A40" i="6"/>
  <c r="D39" i="6"/>
  <c r="C39" i="6"/>
  <c r="I38" i="6"/>
  <c r="L46" i="1"/>
  <c r="I46" i="1"/>
  <c r="H46" i="1"/>
  <c r="E48" i="1"/>
  <c r="G47" i="1"/>
  <c r="F47" i="1"/>
  <c r="J47" i="1"/>
  <c r="G43" i="5"/>
  <c r="F43" i="5"/>
  <c r="I42" i="5"/>
  <c r="H42" i="5"/>
  <c r="H81" i="5" l="1"/>
  <c r="I81" i="5"/>
  <c r="E83" i="5"/>
  <c r="G82" i="5"/>
  <c r="F82" i="5"/>
  <c r="H47" i="1"/>
  <c r="J38" i="6" a="1"/>
  <c r="J38" i="6" s="1"/>
  <c r="I39" i="6"/>
  <c r="E40" i="6"/>
  <c r="A41" i="6"/>
  <c r="D40" i="6"/>
  <c r="C40" i="6"/>
  <c r="K47" i="1"/>
  <c r="L47" i="1"/>
  <c r="I47" i="1"/>
  <c r="E49" i="1"/>
  <c r="F48" i="1"/>
  <c r="G48" i="1"/>
  <c r="H48" i="1" s="1"/>
  <c r="J48" i="1"/>
  <c r="F44" i="5"/>
  <c r="G44" i="5"/>
  <c r="I43" i="5"/>
  <c r="H43" i="5"/>
  <c r="I82" i="5" l="1"/>
  <c r="H82" i="5"/>
  <c r="E84" i="5"/>
  <c r="G83" i="5"/>
  <c r="F83" i="5"/>
  <c r="J39" i="6" a="1"/>
  <c r="J39" i="6" s="1"/>
  <c r="I40" i="6"/>
  <c r="E41" i="6"/>
  <c r="A42" i="6"/>
  <c r="A43" i="6" s="1"/>
  <c r="D41" i="6"/>
  <c r="C41" i="6"/>
  <c r="K48" i="1"/>
  <c r="H44" i="5"/>
  <c r="L48" i="1"/>
  <c r="I48" i="1"/>
  <c r="E50" i="1"/>
  <c r="G49" i="1"/>
  <c r="F49" i="1"/>
  <c r="J49" i="1"/>
  <c r="K49" i="1" s="1"/>
  <c r="G45" i="5"/>
  <c r="F45" i="5"/>
  <c r="I44" i="5"/>
  <c r="H83" i="5" l="1"/>
  <c r="E85" i="5"/>
  <c r="F84" i="5"/>
  <c r="G84" i="5"/>
  <c r="I83" i="5"/>
  <c r="J40" i="6" a="1"/>
  <c r="J40" i="6" s="1"/>
  <c r="C43" i="6"/>
  <c r="A44" i="6"/>
  <c r="E43" i="6"/>
  <c r="D43" i="6"/>
  <c r="I41" i="6"/>
  <c r="C42" i="6"/>
  <c r="E42" i="6"/>
  <c r="D42" i="6"/>
  <c r="I49" i="1"/>
  <c r="L49" i="1"/>
  <c r="H49" i="1"/>
  <c r="E51" i="1"/>
  <c r="G50" i="1"/>
  <c r="F50" i="1"/>
  <c r="J50" i="1"/>
  <c r="G46" i="5"/>
  <c r="F46" i="5"/>
  <c r="I45" i="5"/>
  <c r="H45" i="5"/>
  <c r="H84" i="5" l="1"/>
  <c r="I84" i="5"/>
  <c r="F85" i="5"/>
  <c r="E86" i="5"/>
  <c r="G85" i="5"/>
  <c r="H85" i="5" s="1"/>
  <c r="K50" i="1"/>
  <c r="J41" i="6" a="1"/>
  <c r="J41" i="6" s="1"/>
  <c r="A45" i="6"/>
  <c r="C44" i="6"/>
  <c r="D44" i="6"/>
  <c r="E44" i="6"/>
  <c r="I43" i="6"/>
  <c r="H50" i="1"/>
  <c r="I42" i="6"/>
  <c r="I50" i="1"/>
  <c r="L50" i="1"/>
  <c r="F51" i="1"/>
  <c r="G51" i="1"/>
  <c r="H51" i="1" s="1"/>
  <c r="J51" i="1"/>
  <c r="I46" i="5"/>
  <c r="G47" i="5"/>
  <c r="F47" i="5"/>
  <c r="H46" i="5"/>
  <c r="F86" i="5" l="1"/>
  <c r="E87" i="5"/>
  <c r="G86" i="5"/>
  <c r="I85" i="5"/>
  <c r="J43" i="6" a="1"/>
  <c r="J43" i="6" s="1"/>
  <c r="J42" i="6" a="1"/>
  <c r="J42" i="6" s="1"/>
  <c r="I44" i="6"/>
  <c r="C45" i="6"/>
  <c r="D45" i="6"/>
  <c r="E45" i="6"/>
  <c r="A46" i="6"/>
  <c r="K51" i="1"/>
  <c r="L51" i="1"/>
  <c r="I51" i="1"/>
  <c r="I47" i="5"/>
  <c r="H47" i="5"/>
  <c r="F48" i="5"/>
  <c r="G48" i="5"/>
  <c r="H86" i="5" l="1"/>
  <c r="E88" i="5"/>
  <c r="G87" i="5"/>
  <c r="F87" i="5"/>
  <c r="I86" i="5"/>
  <c r="J44" i="6" a="1"/>
  <c r="J44" i="6" s="1"/>
  <c r="C46" i="6"/>
  <c r="A47" i="6"/>
  <c r="E46" i="6"/>
  <c r="D46" i="6"/>
  <c r="I45" i="6"/>
  <c r="H48" i="5"/>
  <c r="G49" i="5"/>
  <c r="F49" i="5"/>
  <c r="I48" i="5"/>
  <c r="I87" i="5" l="1"/>
  <c r="H87" i="5"/>
  <c r="E89" i="5"/>
  <c r="G88" i="5"/>
  <c r="F88" i="5"/>
  <c r="J45" i="6" a="1"/>
  <c r="J45" i="6" s="1"/>
  <c r="C47" i="6"/>
  <c r="E47" i="6"/>
  <c r="D47" i="6"/>
  <c r="A48" i="6"/>
  <c r="I46" i="6"/>
  <c r="G50" i="5"/>
  <c r="F50" i="5"/>
  <c r="I49" i="5"/>
  <c r="H49" i="5"/>
  <c r="I88" i="5" l="1"/>
  <c r="H88" i="5"/>
  <c r="F89" i="5"/>
  <c r="G89" i="5"/>
  <c r="E90" i="5"/>
  <c r="J46" i="6" a="1"/>
  <c r="J46" i="6" s="1"/>
  <c r="I47" i="6"/>
  <c r="E48" i="6"/>
  <c r="A49" i="6"/>
  <c r="C48" i="6"/>
  <c r="D48" i="6"/>
  <c r="F51" i="5"/>
  <c r="G51" i="5"/>
  <c r="I50" i="5"/>
  <c r="H50" i="5"/>
  <c r="H89" i="5" l="1"/>
  <c r="F90" i="5"/>
  <c r="G90" i="5"/>
  <c r="E91" i="5"/>
  <c r="I89" i="5"/>
  <c r="H51" i="5"/>
  <c r="J47" i="6" a="1"/>
  <c r="J47" i="6" s="1"/>
  <c r="I48" i="6"/>
  <c r="C49" i="6"/>
  <c r="D49" i="6"/>
  <c r="A50" i="6"/>
  <c r="E49" i="6"/>
  <c r="I51" i="5"/>
  <c r="H90" i="5" l="1"/>
  <c r="E92" i="5"/>
  <c r="G91" i="5"/>
  <c r="F91" i="5"/>
  <c r="I90" i="5"/>
  <c r="J48" i="6" a="1"/>
  <c r="J48" i="6" s="1"/>
  <c r="I49" i="6"/>
  <c r="C50" i="6"/>
  <c r="D50" i="6"/>
  <c r="E50" i="6"/>
  <c r="A51" i="6"/>
  <c r="I91" i="5" l="1"/>
  <c r="H91" i="5"/>
  <c r="E93" i="5"/>
  <c r="F92" i="5"/>
  <c r="G92" i="5"/>
  <c r="J49" i="6" a="1"/>
  <c r="J49" i="6" s="1"/>
  <c r="A52" i="6"/>
  <c r="D51" i="6"/>
  <c r="C51" i="6"/>
  <c r="E51" i="6"/>
  <c r="I50" i="6"/>
  <c r="H92" i="5" l="1"/>
  <c r="I92" i="5"/>
  <c r="F93" i="5"/>
  <c r="G93" i="5"/>
  <c r="E94" i="5"/>
  <c r="J50" i="6" a="1"/>
  <c r="J50" i="6" s="1"/>
  <c r="A53" i="6"/>
  <c r="D52" i="6"/>
  <c r="C52" i="6"/>
  <c r="E52" i="6"/>
  <c r="I51" i="6"/>
  <c r="H93" i="5" l="1"/>
  <c r="F94" i="5"/>
  <c r="E95" i="5"/>
  <c r="G94" i="5"/>
  <c r="I93" i="5"/>
  <c r="J51" i="6" a="1"/>
  <c r="J51" i="6" s="1"/>
  <c r="C53" i="6"/>
  <c r="D53" i="6"/>
  <c r="E53" i="6"/>
  <c r="A54" i="6"/>
  <c r="I52" i="6"/>
  <c r="H94" i="5" l="1"/>
  <c r="E96" i="5"/>
  <c r="F95" i="5"/>
  <c r="G95" i="5"/>
  <c r="I94" i="5"/>
  <c r="J52" i="6" a="1"/>
  <c r="J52" i="6" s="1"/>
  <c r="I53" i="6"/>
  <c r="A55" i="6"/>
  <c r="E54" i="6"/>
  <c r="C54" i="6"/>
  <c r="D54" i="6"/>
  <c r="H95" i="5" l="1"/>
  <c r="I95" i="5"/>
  <c r="E97" i="5"/>
  <c r="F96" i="5"/>
  <c r="G96" i="5"/>
  <c r="J53" i="6" a="1"/>
  <c r="J53" i="6" s="1"/>
  <c r="E55" i="6"/>
  <c r="A56" i="6"/>
  <c r="D55" i="6"/>
  <c r="C55" i="6"/>
  <c r="I54" i="6"/>
  <c r="H96" i="5" l="1"/>
  <c r="G97" i="5"/>
  <c r="E98" i="5"/>
  <c r="F97" i="5"/>
  <c r="I96" i="5"/>
  <c r="J54" i="6" a="1"/>
  <c r="J54" i="6" s="1"/>
  <c r="I55" i="6"/>
  <c r="C56" i="6"/>
  <c r="A57" i="6"/>
  <c r="D56" i="6"/>
  <c r="E56" i="6"/>
  <c r="I97" i="5" l="1"/>
  <c r="F98" i="5"/>
  <c r="E99" i="5"/>
  <c r="G98" i="5"/>
  <c r="H97" i="5"/>
  <c r="J55" i="6" a="1"/>
  <c r="J55" i="6" s="1"/>
  <c r="D57" i="6"/>
  <c r="C57" i="6"/>
  <c r="E57" i="6"/>
  <c r="A58" i="6"/>
  <c r="I56" i="6"/>
  <c r="H98" i="5" l="1"/>
  <c r="F99" i="5"/>
  <c r="G99" i="5"/>
  <c r="E100" i="5"/>
  <c r="I98" i="5"/>
  <c r="J56" i="6" a="1"/>
  <c r="J56" i="6" s="1"/>
  <c r="C58" i="6"/>
  <c r="D58" i="6"/>
  <c r="E58" i="6"/>
  <c r="A59" i="6"/>
  <c r="I57" i="6"/>
  <c r="H99" i="5" l="1"/>
  <c r="I99" i="5"/>
  <c r="E101" i="5"/>
  <c r="G100" i="5"/>
  <c r="F100" i="5"/>
  <c r="J57" i="6" a="1"/>
  <c r="J57" i="6" s="1"/>
  <c r="I58" i="6"/>
  <c r="C59" i="6"/>
  <c r="D59" i="6"/>
  <c r="E59" i="6"/>
  <c r="A60" i="6"/>
  <c r="I100" i="5" l="1"/>
  <c r="H100" i="5"/>
  <c r="F101" i="5"/>
  <c r="G101" i="5"/>
  <c r="E102" i="5"/>
  <c r="J58" i="6" a="1"/>
  <c r="J58" i="6" s="1"/>
  <c r="I59" i="6"/>
  <c r="A61" i="6"/>
  <c r="C60" i="6"/>
  <c r="D60" i="6"/>
  <c r="E60" i="6"/>
  <c r="H101" i="5" l="1"/>
  <c r="I101" i="5"/>
  <c r="F102" i="5"/>
  <c r="E103" i="5"/>
  <c r="G102" i="5"/>
  <c r="H102" i="5" s="1"/>
  <c r="J59" i="6" a="1"/>
  <c r="J59" i="6" s="1"/>
  <c r="I60" i="6"/>
  <c r="D61" i="6"/>
  <c r="C61" i="6"/>
  <c r="E61" i="6"/>
  <c r="A62" i="6"/>
  <c r="E104" i="5" l="1"/>
  <c r="F103" i="5"/>
  <c r="G103" i="5"/>
  <c r="I102" i="5"/>
  <c r="J60" i="6" a="1"/>
  <c r="J60" i="6" s="1"/>
  <c r="I61" i="6"/>
  <c r="E62" i="6"/>
  <c r="C62" i="6"/>
  <c r="D62" i="6"/>
  <c r="A63" i="6"/>
  <c r="H103" i="5" l="1"/>
  <c r="G104" i="5"/>
  <c r="E105" i="5"/>
  <c r="F104" i="5"/>
  <c r="I103" i="5"/>
  <c r="J61" i="6" a="1"/>
  <c r="J61" i="6" s="1"/>
  <c r="I62" i="6"/>
  <c r="E63" i="6"/>
  <c r="C63" i="6"/>
  <c r="A64" i="6"/>
  <c r="D63" i="6"/>
  <c r="I104" i="5" l="1"/>
  <c r="F105" i="5"/>
  <c r="G105" i="5"/>
  <c r="E106" i="5"/>
  <c r="H104" i="5"/>
  <c r="J62" i="6" a="1"/>
  <c r="J62" i="6" s="1"/>
  <c r="I63" i="6"/>
  <c r="A65" i="6"/>
  <c r="C64" i="6"/>
  <c r="E64" i="6"/>
  <c r="D64" i="6"/>
  <c r="H105" i="5" l="1"/>
  <c r="F106" i="5"/>
  <c r="E107" i="5"/>
  <c r="G106" i="5"/>
  <c r="I105" i="5"/>
  <c r="J63" i="6" a="1"/>
  <c r="J63" i="6" s="1"/>
  <c r="I64" i="6"/>
  <c r="A66" i="6"/>
  <c r="C65" i="6"/>
  <c r="D65" i="6"/>
  <c r="E65" i="6"/>
  <c r="H106" i="5" l="1"/>
  <c r="E108" i="5"/>
  <c r="G107" i="5"/>
  <c r="F107" i="5"/>
  <c r="I107" i="5" s="1"/>
  <c r="I106" i="5"/>
  <c r="J64" i="6" a="1"/>
  <c r="J64" i="6" s="1"/>
  <c r="I65" i="6"/>
  <c r="C66" i="6"/>
  <c r="D66" i="6"/>
  <c r="E66" i="6"/>
  <c r="H107" i="5" l="1"/>
  <c r="G108" i="5"/>
  <c r="F108" i="5"/>
  <c r="E109" i="5"/>
  <c r="J65" i="6" a="1"/>
  <c r="J65" i="6" s="1"/>
  <c r="I66" i="6"/>
  <c r="I108" i="5" l="1"/>
  <c r="F109" i="5"/>
  <c r="G109" i="5"/>
  <c r="E110" i="5"/>
  <c r="H108" i="5"/>
  <c r="J66" i="6" a="1"/>
  <c r="J66" i="6" s="1"/>
  <c r="H109" i="5" l="1"/>
  <c r="F110" i="5"/>
  <c r="G110" i="5"/>
  <c r="I109" i="5"/>
  <c r="H110" i="5" l="1"/>
  <c r="E112" i="5"/>
  <c r="G111" i="5"/>
  <c r="F111" i="5"/>
  <c r="I110" i="5"/>
  <c r="I111" i="5" l="1"/>
  <c r="E113" i="5"/>
  <c r="G112" i="5"/>
  <c r="F112" i="5"/>
  <c r="H111" i="5"/>
  <c r="I112" i="5" l="1"/>
  <c r="H112" i="5"/>
  <c r="F113" i="5"/>
  <c r="G113" i="5"/>
  <c r="H113" i="5" s="1"/>
  <c r="E114" i="5"/>
  <c r="F114" i="5" l="1"/>
  <c r="G114" i="5"/>
  <c r="E115" i="5"/>
  <c r="I113" i="5"/>
  <c r="H114" i="5" l="1"/>
  <c r="E116" i="5"/>
  <c r="F115" i="5"/>
  <c r="G115" i="5"/>
  <c r="I114" i="5"/>
  <c r="H115" i="5" l="1"/>
  <c r="I115" i="5"/>
  <c r="E117" i="5"/>
  <c r="G116" i="5"/>
  <c r="F116" i="5"/>
  <c r="I116" i="5" l="1"/>
  <c r="H116" i="5"/>
  <c r="F117" i="5"/>
  <c r="G117" i="5"/>
  <c r="E118" i="5"/>
  <c r="H117" i="5" l="1"/>
  <c r="E119" i="5"/>
  <c r="G118" i="5"/>
  <c r="F118" i="5"/>
  <c r="I117" i="5"/>
  <c r="I118" i="5" l="1"/>
  <c r="H118" i="5"/>
  <c r="E120" i="5"/>
  <c r="F119" i="5"/>
  <c r="G119" i="5"/>
  <c r="H119" i="5" l="1"/>
  <c r="I119" i="5"/>
  <c r="E121" i="5"/>
  <c r="F120" i="5"/>
  <c r="G120" i="5"/>
  <c r="H120" i="5" l="1"/>
  <c r="I120" i="5"/>
  <c r="F121" i="5"/>
  <c r="G121" i="5"/>
  <c r="E122" i="5"/>
  <c r="H121" i="5" l="1"/>
  <c r="I121" i="5"/>
  <c r="E123" i="5"/>
  <c r="F122" i="5"/>
  <c r="G122" i="5"/>
  <c r="H122" i="5" l="1"/>
  <c r="F123" i="5"/>
  <c r="G123" i="5"/>
  <c r="E124" i="5"/>
  <c r="I122" i="5"/>
  <c r="H123" i="5" l="1"/>
  <c r="F124" i="5"/>
  <c r="G124" i="5"/>
  <c r="E125" i="5"/>
  <c r="I123" i="5"/>
  <c r="H124" i="5" l="1"/>
  <c r="G125" i="5"/>
  <c r="F125" i="5"/>
  <c r="E126" i="5"/>
  <c r="I124" i="5"/>
  <c r="I125" i="5" l="1"/>
  <c r="G126" i="5"/>
  <c r="F126" i="5"/>
  <c r="E127" i="5"/>
  <c r="H125" i="5"/>
  <c r="I126" i="5" l="1"/>
  <c r="F127" i="5"/>
  <c r="E128" i="5"/>
  <c r="G127" i="5"/>
  <c r="H126" i="5"/>
  <c r="H127" i="5" l="1"/>
  <c r="E129" i="5"/>
  <c r="F128" i="5"/>
  <c r="G128" i="5"/>
  <c r="I127" i="5"/>
  <c r="H128" i="5" l="1"/>
  <c r="F129" i="5"/>
  <c r="G129" i="5"/>
  <c r="E130" i="5"/>
  <c r="I128" i="5"/>
  <c r="I129" i="5" l="1"/>
  <c r="G130" i="5"/>
  <c r="F130" i="5"/>
  <c r="E131" i="5"/>
  <c r="H129" i="5"/>
  <c r="H130" i="5" l="1"/>
  <c r="F131" i="5"/>
  <c r="E132" i="5"/>
  <c r="G131" i="5"/>
  <c r="I130" i="5"/>
  <c r="I131" i="5" l="1"/>
  <c r="H131" i="5"/>
  <c r="G132" i="5"/>
  <c r="E133" i="5"/>
  <c r="F132" i="5"/>
  <c r="I132" i="5" l="1"/>
  <c r="H132" i="5"/>
  <c r="E134" i="5"/>
  <c r="G133" i="5"/>
  <c r="F133" i="5"/>
  <c r="I133" i="5" l="1"/>
  <c r="H133" i="5"/>
  <c r="E135" i="5"/>
  <c r="F134" i="5"/>
  <c r="G134" i="5"/>
  <c r="H134" i="5" l="1"/>
  <c r="I134" i="5"/>
  <c r="G135" i="5"/>
  <c r="F135" i="5"/>
  <c r="E136" i="5"/>
  <c r="I135" i="5" l="1"/>
  <c r="G136" i="5"/>
  <c r="F136" i="5"/>
  <c r="I136" i="5" s="1"/>
  <c r="E137" i="5"/>
  <c r="H135" i="5"/>
  <c r="F137" i="5" l="1"/>
  <c r="G137" i="5"/>
  <c r="E138" i="5"/>
  <c r="H136" i="5"/>
  <c r="H137" i="5" l="1"/>
  <c r="F138" i="5"/>
  <c r="G138" i="5"/>
  <c r="E139" i="5"/>
  <c r="I137" i="5"/>
  <c r="H138" i="5" l="1"/>
  <c r="E140" i="5"/>
  <c r="G139" i="5"/>
  <c r="F139" i="5"/>
  <c r="I138" i="5"/>
  <c r="H139" i="5" l="1"/>
  <c r="E141" i="5"/>
  <c r="F140" i="5"/>
  <c r="G140" i="5"/>
  <c r="I139" i="5"/>
  <c r="H140" i="5" l="1"/>
  <c r="I140" i="5"/>
  <c r="E142" i="5"/>
  <c r="G141" i="5"/>
  <c r="F141" i="5"/>
  <c r="I141" i="5" l="1"/>
  <c r="H141" i="5"/>
  <c r="E143" i="5"/>
  <c r="G142" i="5"/>
  <c r="F142" i="5"/>
  <c r="I142" i="5" l="1"/>
  <c r="G143" i="5"/>
  <c r="F143" i="5"/>
  <c r="E144" i="5"/>
  <c r="H142" i="5"/>
  <c r="I143" i="5" l="1"/>
  <c r="G144" i="5"/>
  <c r="E145" i="5"/>
  <c r="F144" i="5"/>
  <c r="H143" i="5"/>
  <c r="I144" i="5" l="1"/>
  <c r="E146" i="5"/>
  <c r="F145" i="5"/>
  <c r="G145" i="5"/>
  <c r="H144" i="5"/>
  <c r="H145" i="5" l="1"/>
  <c r="I145" i="5"/>
  <c r="G146" i="5"/>
  <c r="E147" i="5"/>
  <c r="F146" i="5"/>
  <c r="H146" i="5" l="1"/>
  <c r="I146" i="5"/>
  <c r="E148" i="5"/>
  <c r="F147" i="5"/>
  <c r="G147" i="5"/>
  <c r="H147" i="5" s="1"/>
  <c r="I147" i="5" l="1"/>
  <c r="F148" i="5"/>
  <c r="E149" i="5"/>
  <c r="G148" i="5"/>
  <c r="H148" i="5" l="1"/>
  <c r="F149" i="5"/>
  <c r="E150" i="5"/>
  <c r="G149" i="5"/>
  <c r="I148" i="5"/>
  <c r="H149" i="5" l="1"/>
  <c r="G150" i="5"/>
  <c r="F150" i="5"/>
  <c r="E151" i="5"/>
  <c r="I149" i="5"/>
  <c r="I150" i="5" l="1"/>
  <c r="G151" i="5"/>
  <c r="F151" i="5"/>
  <c r="E152" i="5"/>
  <c r="H150" i="5"/>
  <c r="I151" i="5" l="1"/>
  <c r="G152" i="5"/>
  <c r="F152" i="5"/>
  <c r="E153" i="5"/>
  <c r="H151" i="5"/>
  <c r="I152" i="5" l="1"/>
  <c r="F153" i="5"/>
  <c r="G153" i="5"/>
  <c r="E154" i="5"/>
  <c r="H152" i="5"/>
  <c r="H153" i="5" l="1"/>
  <c r="I153" i="5"/>
  <c r="G154" i="5"/>
  <c r="F154" i="5"/>
  <c r="I154" i="5" s="1"/>
  <c r="E155" i="5"/>
  <c r="G155" i="5" l="1"/>
  <c r="E156" i="5"/>
  <c r="F155" i="5"/>
  <c r="H154" i="5"/>
  <c r="I155" i="5" l="1"/>
  <c r="E157" i="5"/>
  <c r="F156" i="5"/>
  <c r="G156" i="5"/>
  <c r="H155" i="5"/>
  <c r="H156" i="5" l="1"/>
  <c r="I156" i="5"/>
  <c r="F157" i="5"/>
  <c r="G157" i="5"/>
  <c r="E158" i="5"/>
  <c r="H157" i="5" l="1"/>
  <c r="E159" i="5"/>
  <c r="G158" i="5"/>
  <c r="F158" i="5"/>
  <c r="I157" i="5"/>
  <c r="I158" i="5" l="1"/>
  <c r="H158" i="5"/>
  <c r="G159" i="5"/>
  <c r="F159" i="5"/>
  <c r="E160" i="5"/>
  <c r="I159" i="5" l="1"/>
  <c r="G160" i="5"/>
  <c r="E161" i="5"/>
  <c r="F160" i="5"/>
  <c r="H159" i="5"/>
  <c r="I160" i="5" l="1"/>
  <c r="F161" i="5"/>
  <c r="G161" i="5"/>
  <c r="E162" i="5"/>
  <c r="H160" i="5"/>
  <c r="H161" i="5" l="1"/>
  <c r="G162" i="5"/>
  <c r="E163" i="5"/>
  <c r="F162" i="5"/>
  <c r="I161" i="5"/>
  <c r="I162" i="5" l="1"/>
  <c r="E164" i="5"/>
  <c r="F163" i="5"/>
  <c r="G163" i="5"/>
  <c r="H162" i="5"/>
  <c r="H163" i="5" l="1"/>
  <c r="F164" i="5"/>
  <c r="E165" i="5"/>
  <c r="G164" i="5"/>
  <c r="I163" i="5"/>
  <c r="H164" i="5" l="1"/>
  <c r="F165" i="5"/>
  <c r="E166" i="5"/>
  <c r="G165" i="5"/>
  <c r="I164" i="5"/>
  <c r="H165" i="5" l="1"/>
  <c r="F166" i="5"/>
  <c r="G166" i="5"/>
  <c r="E167" i="5"/>
  <c r="I165" i="5"/>
  <c r="H166" i="5" l="1"/>
  <c r="G167" i="5"/>
  <c r="E168" i="5"/>
  <c r="F167" i="5"/>
  <c r="I166" i="5"/>
  <c r="I167" i="5" l="1"/>
  <c r="G168" i="5"/>
  <c r="E169" i="5"/>
  <c r="F168" i="5"/>
  <c r="H167" i="5"/>
  <c r="H168" i="5" l="1"/>
  <c r="I168" i="5"/>
  <c r="E170" i="5"/>
  <c r="G169" i="5"/>
  <c r="F169" i="5"/>
  <c r="I169" i="5" l="1"/>
  <c r="H169" i="5"/>
  <c r="F170" i="5"/>
  <c r="G170" i="5"/>
  <c r="E171" i="5"/>
  <c r="H170" i="5" l="1"/>
  <c r="F171" i="5"/>
  <c r="G171" i="5"/>
  <c r="E172" i="5"/>
  <c r="I170" i="5"/>
  <c r="H171" i="5" l="1"/>
  <c r="G172" i="5"/>
  <c r="E173" i="5"/>
  <c r="F172" i="5"/>
  <c r="I171" i="5"/>
  <c r="I172" i="5" l="1"/>
  <c r="G173" i="5"/>
  <c r="E174" i="5"/>
  <c r="F173" i="5"/>
  <c r="H172" i="5"/>
  <c r="I173" i="5" l="1"/>
  <c r="F174" i="5"/>
  <c r="G174" i="5"/>
  <c r="E175" i="5"/>
  <c r="H173" i="5"/>
  <c r="H174" i="5" l="1"/>
  <c r="G175" i="5"/>
  <c r="E176" i="5"/>
  <c r="F175" i="5"/>
  <c r="I174" i="5"/>
  <c r="I175" i="5" l="1"/>
  <c r="E177" i="5"/>
  <c r="G176" i="5"/>
  <c r="F176" i="5"/>
  <c r="H175" i="5"/>
  <c r="I176" i="5" l="1"/>
  <c r="H176" i="5"/>
  <c r="G177" i="5"/>
  <c r="E178" i="5"/>
  <c r="F177" i="5"/>
  <c r="I177" i="5" l="1"/>
  <c r="F178" i="5"/>
  <c r="G178" i="5"/>
  <c r="E179" i="5"/>
  <c r="H177" i="5"/>
  <c r="H178" i="5" l="1"/>
  <c r="G179" i="5"/>
  <c r="E180" i="5"/>
  <c r="F179" i="5"/>
  <c r="I178" i="5"/>
  <c r="I179" i="5" l="1"/>
  <c r="E181" i="5"/>
  <c r="F180" i="5"/>
  <c r="G180" i="5"/>
  <c r="H180" i="5" s="1"/>
  <c r="H179" i="5"/>
  <c r="I180" i="5" l="1"/>
  <c r="E182" i="5"/>
  <c r="F181" i="5"/>
  <c r="G181" i="5"/>
  <c r="H181" i="5" l="1"/>
  <c r="I181" i="5"/>
  <c r="E183" i="5"/>
  <c r="G182" i="5"/>
  <c r="F182" i="5"/>
  <c r="I182" i="5" l="1"/>
  <c r="H182" i="5"/>
  <c r="G183" i="5"/>
  <c r="F183" i="5"/>
  <c r="E184" i="5"/>
  <c r="I183" i="5" l="1"/>
  <c r="G184" i="5"/>
  <c r="F184" i="5"/>
  <c r="E185" i="5"/>
  <c r="H183" i="5"/>
  <c r="I184" i="5" l="1"/>
  <c r="E186" i="5"/>
  <c r="F185" i="5"/>
  <c r="G185" i="5"/>
  <c r="H184" i="5"/>
  <c r="H185" i="5" l="1"/>
  <c r="I185" i="5"/>
  <c r="F186" i="5"/>
  <c r="G186" i="5"/>
  <c r="E187" i="5"/>
  <c r="H186" i="5" l="1"/>
  <c r="E188" i="5"/>
  <c r="F187" i="5"/>
  <c r="G187" i="5"/>
  <c r="I186" i="5"/>
  <c r="H187" i="5" l="1"/>
  <c r="I187" i="5"/>
  <c r="E189" i="5"/>
  <c r="G188" i="5"/>
  <c r="F188" i="5"/>
  <c r="I188" i="5" l="1"/>
  <c r="H188" i="5"/>
  <c r="E190" i="5"/>
  <c r="F189" i="5"/>
  <c r="G189" i="5"/>
  <c r="H189" i="5" s="1"/>
  <c r="I189" i="5" l="1"/>
  <c r="E191" i="5"/>
  <c r="G190" i="5"/>
  <c r="F190" i="5"/>
  <c r="I190" i="5" l="1"/>
  <c r="H190" i="5"/>
  <c r="G191" i="5"/>
  <c r="E192" i="5"/>
  <c r="F191" i="5"/>
  <c r="H191" i="5" l="1"/>
  <c r="I191" i="5"/>
  <c r="G192" i="5"/>
  <c r="F192" i="5"/>
  <c r="I192" i="5" s="1"/>
  <c r="E193" i="5"/>
  <c r="E194" i="5" l="1"/>
  <c r="G193" i="5"/>
  <c r="F193" i="5"/>
  <c r="H192" i="5"/>
  <c r="I193" i="5" l="1"/>
  <c r="H193" i="5"/>
  <c r="F194" i="5"/>
  <c r="G194" i="5"/>
  <c r="E195" i="5"/>
  <c r="H194" i="5" l="1"/>
  <c r="G195" i="5"/>
  <c r="E196" i="5"/>
  <c r="F195" i="5"/>
  <c r="I194" i="5"/>
  <c r="I195" i="5" l="1"/>
  <c r="E197" i="5"/>
  <c r="G196" i="5"/>
  <c r="F196" i="5"/>
  <c r="H195" i="5"/>
  <c r="I196" i="5" l="1"/>
  <c r="H196" i="5"/>
  <c r="E198" i="5"/>
  <c r="F197" i="5"/>
  <c r="G197" i="5"/>
  <c r="H197" i="5" l="1"/>
  <c r="I197" i="5"/>
  <c r="E199" i="5"/>
  <c r="G198" i="5"/>
  <c r="F198" i="5"/>
  <c r="I198" i="5" l="1"/>
  <c r="H198" i="5"/>
  <c r="G199" i="5"/>
  <c r="E200" i="5"/>
  <c r="F199" i="5"/>
  <c r="I199" i="5" l="1"/>
  <c r="G200" i="5"/>
  <c r="F200" i="5"/>
  <c r="E201" i="5"/>
  <c r="H199" i="5"/>
  <c r="I200" i="5" l="1"/>
  <c r="E202" i="5"/>
  <c r="F201" i="5"/>
  <c r="G201" i="5"/>
  <c r="H200" i="5"/>
  <c r="H201" i="5" l="1"/>
  <c r="I201" i="5"/>
  <c r="F202" i="5"/>
  <c r="G202" i="5"/>
  <c r="E203" i="5"/>
  <c r="H202" i="5" l="1"/>
  <c r="G203" i="5"/>
  <c r="F203" i="5"/>
  <c r="E204" i="5"/>
  <c r="I202" i="5"/>
  <c r="I203" i="5" l="1"/>
  <c r="F204" i="5"/>
  <c r="E205" i="5"/>
  <c r="G204" i="5"/>
  <c r="H203" i="5"/>
  <c r="H204" i="5" l="1"/>
  <c r="E206" i="5"/>
  <c r="F205" i="5"/>
  <c r="G205" i="5"/>
  <c r="I204" i="5"/>
  <c r="H205" i="5" l="1"/>
  <c r="I205" i="5"/>
  <c r="E207" i="5"/>
  <c r="G206" i="5"/>
  <c r="F206" i="5"/>
  <c r="I206" i="5" l="1"/>
  <c r="H206" i="5"/>
  <c r="E208" i="5"/>
  <c r="G207" i="5"/>
  <c r="F207" i="5"/>
  <c r="I207" i="5" l="1"/>
  <c r="H207" i="5"/>
  <c r="G208" i="5"/>
  <c r="E209" i="5"/>
  <c r="F208" i="5"/>
  <c r="I208" i="5" l="1"/>
  <c r="F209" i="5"/>
  <c r="G209" i="5"/>
  <c r="E210" i="5"/>
  <c r="H208" i="5"/>
  <c r="H209" i="5" l="1"/>
  <c r="E211" i="5"/>
  <c r="F210" i="5"/>
  <c r="G210" i="5"/>
  <c r="I209" i="5"/>
  <c r="H210" i="5" l="1"/>
  <c r="K59" i="6"/>
  <c r="K60" i="6"/>
  <c r="K61" i="6"/>
  <c r="K62" i="6"/>
  <c r="K63" i="6"/>
  <c r="K64" i="6"/>
  <c r="K65" i="6"/>
  <c r="K66" i="6"/>
  <c r="I210" i="5"/>
  <c r="G211" i="5"/>
  <c r="F211" i="5"/>
  <c r="E212" i="5"/>
  <c r="I211" i="5" l="1"/>
  <c r="G212" i="5"/>
  <c r="F212" i="5"/>
  <c r="E213" i="5"/>
  <c r="H211" i="5"/>
  <c r="H212" i="5" l="1"/>
  <c r="E214" i="5"/>
  <c r="F213" i="5"/>
  <c r="G213" i="5"/>
  <c r="H213" i="5" s="1"/>
  <c r="I212" i="5"/>
  <c r="I213" i="5" l="1"/>
  <c r="F214" i="5"/>
  <c r="E215" i="5"/>
  <c r="G214" i="5"/>
  <c r="H214" i="5" l="1"/>
  <c r="F215" i="5"/>
  <c r="G215" i="5"/>
  <c r="E216" i="5"/>
  <c r="I214" i="5"/>
  <c r="H215" i="5" l="1"/>
  <c r="F216" i="5"/>
  <c r="G216" i="5"/>
  <c r="E217" i="5"/>
  <c r="I215" i="5"/>
  <c r="I216" i="5" l="1"/>
  <c r="F217" i="5"/>
  <c r="G217" i="5"/>
  <c r="E218" i="5"/>
  <c r="H216" i="5"/>
  <c r="H217" i="5" l="1"/>
  <c r="I217" i="5"/>
  <c r="F218" i="5"/>
  <c r="E219" i="5"/>
  <c r="G218" i="5"/>
  <c r="H218" i="5" l="1"/>
  <c r="F219" i="5"/>
  <c r="G219" i="5"/>
  <c r="E220" i="5"/>
  <c r="I218" i="5"/>
  <c r="H219" i="5" l="1"/>
  <c r="G220" i="5"/>
  <c r="E221" i="5"/>
  <c r="F220" i="5"/>
  <c r="I219" i="5"/>
  <c r="I220" i="5" l="1"/>
  <c r="G221" i="5"/>
  <c r="E222" i="5"/>
  <c r="F221" i="5"/>
  <c r="H220" i="5"/>
  <c r="I221" i="5" l="1"/>
  <c r="E223" i="5"/>
  <c r="G222" i="5"/>
  <c r="F222" i="5"/>
  <c r="H221" i="5"/>
  <c r="I222" i="5" l="1"/>
  <c r="H222" i="5"/>
  <c r="F223" i="5"/>
  <c r="G223" i="5"/>
  <c r="E224" i="5"/>
  <c r="H223" i="5" l="1"/>
  <c r="F224" i="5"/>
  <c r="G224" i="5"/>
  <c r="E225" i="5"/>
  <c r="I223" i="5"/>
  <c r="H224" i="5" l="1"/>
  <c r="G225" i="5"/>
  <c r="F225" i="5"/>
  <c r="E226" i="5"/>
  <c r="I224" i="5"/>
  <c r="I225" i="5" l="1"/>
  <c r="E227" i="5"/>
  <c r="F226" i="5"/>
  <c r="G226" i="5"/>
  <c r="H225" i="5"/>
  <c r="H226" i="5" l="1"/>
  <c r="I226" i="5"/>
  <c r="F227" i="5"/>
  <c r="G227" i="5"/>
  <c r="E228" i="5"/>
  <c r="H227" i="5" l="1"/>
  <c r="F228" i="5"/>
  <c r="E229" i="5"/>
  <c r="G228" i="5"/>
  <c r="I227" i="5"/>
  <c r="H228" i="5" l="1"/>
  <c r="E230" i="5"/>
  <c r="G229" i="5"/>
  <c r="F229" i="5"/>
  <c r="I228" i="5"/>
  <c r="I229" i="5" l="1"/>
  <c r="H229" i="5"/>
  <c r="E231" i="5"/>
  <c r="G230" i="5"/>
  <c r="F230" i="5"/>
  <c r="I230" i="5" s="1"/>
  <c r="H230" i="5" l="1"/>
  <c r="F231" i="5"/>
  <c r="G231" i="5"/>
  <c r="H231" i="5" s="1"/>
  <c r="E232" i="5"/>
  <c r="F232" i="5" l="1"/>
  <c r="G232" i="5"/>
  <c r="E233" i="5"/>
  <c r="I231" i="5"/>
  <c r="H232" i="5" l="1"/>
  <c r="E234" i="5"/>
  <c r="G233" i="5"/>
  <c r="F233" i="5"/>
  <c r="I232" i="5"/>
  <c r="I233" i="5" l="1"/>
  <c r="H233" i="5"/>
  <c r="E235" i="5"/>
  <c r="F234" i="5"/>
  <c r="G234" i="5"/>
  <c r="I234" i="5" l="1"/>
  <c r="H234" i="5"/>
  <c r="F235" i="5"/>
  <c r="E236" i="5"/>
  <c r="G235" i="5"/>
  <c r="H235" i="5" l="1"/>
  <c r="F236" i="5"/>
  <c r="G236" i="5"/>
  <c r="E237" i="5"/>
  <c r="I235" i="5"/>
  <c r="H236" i="5" l="1"/>
  <c r="E238" i="5"/>
  <c r="G237" i="5"/>
  <c r="F237" i="5"/>
  <c r="I236" i="5"/>
  <c r="I237" i="5" l="1"/>
  <c r="H237" i="5"/>
  <c r="E239" i="5"/>
  <c r="G238" i="5"/>
  <c r="F238" i="5"/>
  <c r="I238" i="5" s="1"/>
  <c r="H238" i="5" l="1"/>
  <c r="F239" i="5"/>
  <c r="G239" i="5"/>
  <c r="E240" i="5"/>
  <c r="H239" i="5" l="1"/>
  <c r="F240" i="5"/>
  <c r="G240" i="5"/>
  <c r="E241" i="5"/>
  <c r="I239" i="5"/>
  <c r="H240" i="5" l="1"/>
  <c r="E242" i="5"/>
  <c r="G241" i="5"/>
  <c r="F241" i="5"/>
  <c r="I240" i="5"/>
  <c r="I241" i="5" l="1"/>
  <c r="H241" i="5"/>
  <c r="G242" i="5"/>
  <c r="E243" i="5"/>
  <c r="F242" i="5"/>
  <c r="I242" i="5" s="1"/>
  <c r="F243" i="5" l="1"/>
  <c r="E244" i="5"/>
  <c r="G243" i="5"/>
  <c r="H242" i="5"/>
  <c r="H243" i="5" l="1"/>
  <c r="F244" i="5"/>
  <c r="E245" i="5"/>
  <c r="G244" i="5"/>
  <c r="H244" i="5" s="1"/>
  <c r="I243" i="5"/>
  <c r="E246" i="5" l="1"/>
  <c r="G245" i="5"/>
  <c r="F245" i="5"/>
  <c r="I245" i="5" s="1"/>
  <c r="I244" i="5"/>
  <c r="H245" i="5" l="1"/>
  <c r="G246" i="5"/>
  <c r="F246" i="5"/>
  <c r="E247" i="5"/>
  <c r="I246" i="5" l="1"/>
  <c r="F247" i="5"/>
  <c r="G247" i="5"/>
  <c r="E248" i="5"/>
  <c r="H246" i="5"/>
  <c r="H247" i="5" l="1"/>
  <c r="F248" i="5"/>
  <c r="G248" i="5"/>
  <c r="E249" i="5"/>
  <c r="I247" i="5"/>
  <c r="H248" i="5" l="1"/>
  <c r="E250" i="5"/>
  <c r="G249" i="5"/>
  <c r="F249" i="5"/>
  <c r="I249" i="5" s="1"/>
  <c r="I248" i="5"/>
  <c r="H249" i="5" l="1"/>
  <c r="E251" i="5"/>
  <c r="F250" i="5"/>
  <c r="G250" i="5"/>
  <c r="H250" i="5" l="1"/>
  <c r="I250" i="5"/>
  <c r="F251" i="5"/>
  <c r="G251" i="5"/>
  <c r="E252" i="5"/>
  <c r="H251" i="5" l="1"/>
  <c r="F252" i="5"/>
  <c r="G252" i="5"/>
  <c r="E253" i="5"/>
  <c r="I251" i="5"/>
  <c r="H252" i="5" l="1"/>
  <c r="F253" i="5"/>
  <c r="G253" i="5"/>
  <c r="E254" i="5"/>
  <c r="I252" i="5"/>
  <c r="H253" i="5" l="1"/>
  <c r="E255" i="5"/>
  <c r="F254" i="5"/>
  <c r="G254" i="5"/>
  <c r="I253" i="5"/>
  <c r="H254" i="5" l="1"/>
  <c r="I254" i="5"/>
  <c r="F255" i="5"/>
  <c r="G255" i="5"/>
  <c r="E256" i="5"/>
  <c r="H255" i="5" l="1"/>
  <c r="F256" i="5"/>
  <c r="E257" i="5"/>
  <c r="G256" i="5"/>
  <c r="I255" i="5"/>
  <c r="H256" i="5" l="1"/>
  <c r="G257" i="5"/>
  <c r="E258" i="5"/>
  <c r="F257" i="5"/>
  <c r="I256" i="5"/>
  <c r="H257" i="5" l="1"/>
  <c r="I257" i="5"/>
  <c r="E259" i="5"/>
  <c r="F258" i="5"/>
  <c r="G258" i="5"/>
  <c r="H258" i="5" l="1"/>
  <c r="I258" i="5"/>
  <c r="F259" i="5"/>
  <c r="G259" i="5"/>
  <c r="E260" i="5"/>
  <c r="H259" i="5" l="1"/>
  <c r="F260" i="5"/>
  <c r="E261" i="5"/>
  <c r="G260" i="5"/>
  <c r="I259" i="5"/>
  <c r="H260" i="5" l="1"/>
  <c r="E262" i="5"/>
  <c r="G261" i="5"/>
  <c r="F261" i="5"/>
  <c r="I260" i="5"/>
  <c r="I261" i="5" l="1"/>
  <c r="H261" i="5"/>
  <c r="E263" i="5"/>
  <c r="F262" i="5"/>
  <c r="G262" i="5"/>
  <c r="I262" i="5" l="1"/>
  <c r="H262" i="5"/>
  <c r="F263" i="5"/>
  <c r="E264" i="5"/>
  <c r="G263" i="5"/>
  <c r="H263" i="5" l="1"/>
  <c r="G264" i="5"/>
  <c r="E265" i="5"/>
  <c r="F264" i="5"/>
  <c r="I263" i="5"/>
  <c r="I264" i="5" l="1"/>
  <c r="E266" i="5"/>
  <c r="G265" i="5"/>
  <c r="F265" i="5"/>
  <c r="H264" i="5"/>
  <c r="I265" i="5" l="1"/>
  <c r="H265" i="5"/>
  <c r="G266" i="5"/>
  <c r="F266" i="5"/>
  <c r="I266" i="5" s="1"/>
  <c r="E267" i="5"/>
  <c r="H266" i="5" l="1"/>
  <c r="F267" i="5"/>
  <c r="G267" i="5"/>
  <c r="E268" i="5"/>
  <c r="H267" i="5" l="1"/>
  <c r="G268" i="5"/>
  <c r="E269" i="5"/>
  <c r="F268" i="5"/>
  <c r="I267" i="5"/>
  <c r="I268" i="5" l="1"/>
  <c r="E270" i="5"/>
  <c r="F269" i="5"/>
  <c r="G269" i="5"/>
  <c r="H269" i="5" s="1"/>
  <c r="H268" i="5"/>
  <c r="I269" i="5" l="1"/>
  <c r="E271" i="5"/>
  <c r="G270" i="5"/>
  <c r="F270" i="5"/>
  <c r="I270" i="5" l="1"/>
  <c r="H270" i="5"/>
  <c r="F271" i="5"/>
  <c r="G271" i="5"/>
  <c r="E272" i="5"/>
  <c r="H271" i="5" l="1"/>
  <c r="G272" i="5"/>
  <c r="E273" i="5"/>
  <c r="F272" i="5"/>
  <c r="I271" i="5"/>
  <c r="I272" i="5" l="1"/>
  <c r="E274" i="5"/>
  <c r="F273" i="5"/>
  <c r="G273" i="5"/>
  <c r="H272" i="5"/>
  <c r="H273" i="5" l="1"/>
  <c r="I273" i="5"/>
  <c r="E275" i="5"/>
  <c r="G274" i="5"/>
  <c r="F274" i="5"/>
  <c r="I274" i="5" s="1"/>
  <c r="G275" i="5" l="1"/>
  <c r="E276" i="5"/>
  <c r="F275" i="5"/>
  <c r="H274" i="5"/>
  <c r="I275" i="5" l="1"/>
  <c r="H275" i="5"/>
  <c r="G276" i="5"/>
  <c r="E277" i="5"/>
  <c r="F276" i="5"/>
  <c r="I276" i="5" l="1"/>
  <c r="G277" i="5"/>
  <c r="F277" i="5"/>
  <c r="E278" i="5"/>
  <c r="H276" i="5"/>
  <c r="I277" i="5" l="1"/>
  <c r="F278" i="5"/>
  <c r="G278" i="5"/>
  <c r="E279" i="5"/>
  <c r="H277" i="5"/>
  <c r="H278" i="5" l="1"/>
  <c r="G279" i="5"/>
  <c r="F279" i="5"/>
  <c r="E280" i="5"/>
  <c r="I278" i="5"/>
  <c r="I279" i="5" l="1"/>
  <c r="E281" i="5"/>
  <c r="G280" i="5"/>
  <c r="F280" i="5"/>
  <c r="H279" i="5"/>
  <c r="I280" i="5" l="1"/>
  <c r="H280" i="5"/>
  <c r="F281" i="5"/>
  <c r="G281" i="5"/>
  <c r="E282" i="5"/>
  <c r="H281" i="5" l="1"/>
  <c r="E283" i="5"/>
  <c r="F282" i="5"/>
  <c r="G282" i="5"/>
  <c r="I281" i="5"/>
  <c r="H282" i="5" l="1"/>
  <c r="I282" i="5"/>
  <c r="F283" i="5"/>
  <c r="G283" i="5"/>
  <c r="E284" i="5"/>
  <c r="H283" i="5" l="1"/>
  <c r="G284" i="5"/>
  <c r="F284" i="5"/>
  <c r="E285" i="5"/>
  <c r="I283" i="5"/>
  <c r="I284" i="5" l="1"/>
  <c r="H284" i="5"/>
  <c r="G285" i="5"/>
  <c r="E286" i="5"/>
  <c r="F285" i="5"/>
  <c r="I285" i="5" l="1"/>
  <c r="F286" i="5"/>
  <c r="E287" i="5"/>
  <c r="G286" i="5"/>
  <c r="H285" i="5"/>
  <c r="H286" i="5" l="1"/>
  <c r="F287" i="5"/>
  <c r="G287" i="5"/>
  <c r="E288" i="5"/>
  <c r="I286" i="5"/>
  <c r="H287" i="5" l="1"/>
  <c r="G288" i="5"/>
  <c r="F288" i="5"/>
  <c r="E289" i="5"/>
  <c r="I287" i="5"/>
  <c r="I288" i="5" l="1"/>
  <c r="E290" i="5"/>
  <c r="G289" i="5"/>
  <c r="F289" i="5"/>
  <c r="I289" i="5" s="1"/>
  <c r="H288" i="5"/>
  <c r="H289" i="5" l="1"/>
  <c r="E291" i="5"/>
  <c r="F290" i="5"/>
  <c r="G290" i="5"/>
  <c r="I290" i="5" l="1"/>
  <c r="H290" i="5"/>
  <c r="G291" i="5"/>
  <c r="E292" i="5"/>
  <c r="F291" i="5"/>
  <c r="I291" i="5" l="1"/>
  <c r="G292" i="5"/>
  <c r="E293" i="5"/>
  <c r="F292" i="5"/>
  <c r="H291" i="5"/>
  <c r="I292" i="5" l="1"/>
  <c r="G293" i="5"/>
  <c r="E294" i="5"/>
  <c r="F293" i="5"/>
  <c r="I293" i="5" s="1"/>
  <c r="H292" i="5"/>
  <c r="E295" i="5" l="1"/>
  <c r="F294" i="5"/>
  <c r="G294" i="5"/>
  <c r="H293" i="5"/>
  <c r="H294" i="5" l="1"/>
  <c r="I294" i="5"/>
  <c r="E296" i="5"/>
  <c r="F295" i="5"/>
  <c r="G295" i="5"/>
  <c r="H295" i="5" l="1"/>
  <c r="I295" i="5"/>
  <c r="G296" i="5"/>
  <c r="E297" i="5"/>
  <c r="F296" i="5"/>
  <c r="I296" i="5" l="1"/>
  <c r="G297" i="5"/>
  <c r="E298" i="5"/>
  <c r="F297" i="5"/>
  <c r="H296" i="5"/>
  <c r="I297" i="5" l="1"/>
  <c r="E299" i="5"/>
  <c r="F298" i="5"/>
  <c r="G298" i="5"/>
  <c r="H297" i="5"/>
  <c r="H298" i="5" l="1"/>
  <c r="I298" i="5"/>
  <c r="G299" i="5"/>
  <c r="F299" i="5"/>
  <c r="E300" i="5"/>
  <c r="I299" i="5" l="1"/>
  <c r="G300" i="5"/>
  <c r="E301" i="5"/>
  <c r="F300" i="5"/>
  <c r="H299" i="5"/>
  <c r="I300" i="5" l="1"/>
  <c r="G301" i="5"/>
  <c r="E302" i="5"/>
  <c r="F301" i="5"/>
  <c r="H300" i="5"/>
  <c r="I301" i="5" l="1"/>
  <c r="E303" i="5"/>
  <c r="F302" i="5"/>
  <c r="G302" i="5"/>
  <c r="H301" i="5"/>
  <c r="H302" i="5" l="1"/>
  <c r="I302" i="5"/>
  <c r="G303" i="5"/>
  <c r="E304" i="5"/>
  <c r="F303" i="5"/>
  <c r="I303" i="5" l="1"/>
  <c r="G304" i="5"/>
  <c r="E305" i="5"/>
  <c r="F304" i="5"/>
  <c r="H303" i="5"/>
  <c r="I304" i="5" l="1"/>
  <c r="G305" i="5"/>
  <c r="E306" i="5"/>
  <c r="F305" i="5"/>
  <c r="H304" i="5"/>
  <c r="I305" i="5" l="1"/>
  <c r="E307" i="5"/>
  <c r="F306" i="5"/>
  <c r="G306" i="5"/>
  <c r="H305" i="5"/>
  <c r="H306" i="5" l="1"/>
  <c r="I306" i="5"/>
  <c r="G307" i="5"/>
  <c r="E308" i="5"/>
  <c r="F307" i="5"/>
  <c r="I307" i="5" l="1"/>
  <c r="G308" i="5"/>
  <c r="E309" i="5"/>
  <c r="F308" i="5"/>
  <c r="H307" i="5"/>
  <c r="I308" i="5" l="1"/>
  <c r="G309" i="5"/>
  <c r="E310" i="5"/>
  <c r="F309" i="5"/>
  <c r="H308" i="5"/>
  <c r="I309" i="5" l="1"/>
  <c r="E311" i="5"/>
  <c r="F310" i="5"/>
  <c r="G310" i="5"/>
  <c r="H309" i="5"/>
  <c r="H310" i="5" l="1"/>
  <c r="K23" i="6"/>
  <c r="K31" i="6"/>
  <c r="K39" i="6"/>
  <c r="K47" i="6"/>
  <c r="K55" i="6"/>
  <c r="K29" i="6"/>
  <c r="K24" i="6"/>
  <c r="K32" i="6"/>
  <c r="K40" i="6"/>
  <c r="K48" i="6"/>
  <c r="K56" i="6"/>
  <c r="K45" i="6"/>
  <c r="K17" i="6"/>
  <c r="K25" i="6"/>
  <c r="K33" i="6"/>
  <c r="K41" i="6"/>
  <c r="K49" i="6"/>
  <c r="K57" i="6"/>
  <c r="K53" i="6"/>
  <c r="K18" i="6"/>
  <c r="K26" i="6"/>
  <c r="K34" i="6"/>
  <c r="K42" i="6"/>
  <c r="K50" i="6"/>
  <c r="K58" i="6"/>
  <c r="K51" i="6"/>
  <c r="K37" i="6"/>
  <c r="K19" i="6"/>
  <c r="K27" i="6"/>
  <c r="K35" i="6"/>
  <c r="K43" i="6"/>
  <c r="K21" i="6"/>
  <c r="K20" i="6"/>
  <c r="K28" i="6"/>
  <c r="K36" i="6"/>
  <c r="K44" i="6"/>
  <c r="K52" i="6"/>
  <c r="K54" i="6"/>
  <c r="K22" i="6"/>
  <c r="K30" i="6"/>
  <c r="K38" i="6"/>
  <c r="K46" i="6"/>
  <c r="I310" i="5"/>
  <c r="K16" i="6" s="1"/>
  <c r="G311" i="5"/>
  <c r="F311" i="5"/>
  <c r="E312" i="5"/>
  <c r="I311" i="5" l="1"/>
  <c r="G312" i="5"/>
  <c r="E313" i="5"/>
  <c r="F312" i="5"/>
  <c r="H311" i="5"/>
  <c r="I312" i="5" l="1"/>
  <c r="H312" i="5"/>
  <c r="G313" i="5"/>
  <c r="E314" i="5"/>
  <c r="F313" i="5"/>
  <c r="I313" i="5" l="1"/>
  <c r="E315" i="5"/>
  <c r="F314" i="5"/>
  <c r="G314" i="5"/>
  <c r="H313" i="5"/>
  <c r="H314" i="5" l="1"/>
  <c r="I314" i="5"/>
  <c r="E316" i="5"/>
  <c r="F315" i="5"/>
  <c r="G315" i="5"/>
  <c r="H315" i="5" l="1"/>
  <c r="I315" i="5"/>
  <c r="G316" i="5"/>
  <c r="E317" i="5"/>
  <c r="F316" i="5"/>
  <c r="I316" i="5" l="1"/>
  <c r="G317" i="5"/>
  <c r="E318" i="5"/>
  <c r="F317" i="5"/>
  <c r="H316" i="5"/>
  <c r="I317" i="5" l="1"/>
  <c r="E319" i="5"/>
  <c r="F318" i="5"/>
  <c r="G318" i="5"/>
  <c r="H317" i="5"/>
  <c r="H318" i="5" l="1"/>
  <c r="I318" i="5"/>
  <c r="G319" i="5"/>
  <c r="E320" i="5"/>
  <c r="F319" i="5"/>
  <c r="I319" i="5" l="1"/>
  <c r="G320" i="5"/>
  <c r="E321" i="5"/>
  <c r="F320" i="5"/>
  <c r="H319" i="5"/>
  <c r="I320" i="5" l="1"/>
  <c r="G321" i="5"/>
  <c r="E322" i="5"/>
  <c r="F321" i="5"/>
  <c r="H320" i="5"/>
  <c r="I321" i="5" l="1"/>
  <c r="E323" i="5"/>
  <c r="G322" i="5"/>
  <c r="F322" i="5"/>
  <c r="H321" i="5"/>
  <c r="I322" i="5" l="1"/>
  <c r="H322" i="5"/>
  <c r="E324" i="5"/>
  <c r="G323" i="5"/>
  <c r="F323" i="5"/>
  <c r="I323" i="5" s="1"/>
  <c r="H323" i="5" l="1"/>
  <c r="F324" i="5"/>
  <c r="E325" i="5"/>
  <c r="G324" i="5"/>
  <c r="H324" i="5" l="1"/>
  <c r="E326" i="5"/>
  <c r="F325" i="5"/>
  <c r="G325" i="5"/>
  <c r="H325" i="5" s="1"/>
  <c r="I324" i="5"/>
  <c r="E327" i="5" l="1"/>
  <c r="F326" i="5"/>
  <c r="G326" i="5"/>
  <c r="I325" i="5"/>
  <c r="H326" i="5" l="1"/>
  <c r="I326" i="5"/>
  <c r="E328" i="5"/>
  <c r="G327" i="5"/>
  <c r="F327" i="5"/>
  <c r="I327" i="5" l="1"/>
  <c r="H327" i="5"/>
  <c r="G328" i="5"/>
  <c r="E329" i="5"/>
  <c r="F328" i="5"/>
  <c r="I328" i="5" s="1"/>
  <c r="E330" i="5" l="1"/>
  <c r="F329" i="5"/>
  <c r="G329" i="5"/>
  <c r="H328" i="5"/>
  <c r="H329" i="5" l="1"/>
  <c r="I329" i="5"/>
  <c r="E331" i="5"/>
  <c r="F330" i="5"/>
  <c r="G330" i="5"/>
  <c r="H330" i="5" l="1"/>
  <c r="I330" i="5"/>
  <c r="G331" i="5"/>
  <c r="F331" i="5"/>
  <c r="E332" i="5"/>
  <c r="I331" i="5" l="1"/>
  <c r="G332" i="5"/>
  <c r="E333" i="5"/>
  <c r="F332" i="5"/>
  <c r="H331" i="5"/>
  <c r="I332" i="5" l="1"/>
  <c r="E334" i="5"/>
  <c r="F333" i="5"/>
  <c r="G333" i="5"/>
  <c r="H332" i="5"/>
  <c r="H333" i="5" l="1"/>
  <c r="I333" i="5"/>
  <c r="E335" i="5"/>
  <c r="G334" i="5"/>
  <c r="F334" i="5"/>
  <c r="I334" i="5" l="1"/>
  <c r="H334" i="5"/>
  <c r="E336" i="5"/>
  <c r="G335" i="5"/>
  <c r="F335" i="5"/>
  <c r="I335" i="5" l="1"/>
  <c r="H335" i="5"/>
  <c r="G336" i="5"/>
  <c r="E337" i="5"/>
  <c r="F336" i="5"/>
  <c r="I336" i="5" l="1"/>
  <c r="E338" i="5"/>
  <c r="F337" i="5"/>
  <c r="G337" i="5"/>
  <c r="H337" i="5" s="1"/>
  <c r="H336" i="5"/>
  <c r="I337" i="5" l="1"/>
  <c r="E339" i="5"/>
  <c r="F338" i="5"/>
  <c r="G338" i="5"/>
  <c r="H338" i="5" l="1"/>
  <c r="I338" i="5"/>
  <c r="E340" i="5"/>
  <c r="G339" i="5"/>
  <c r="F339" i="5"/>
  <c r="I339" i="5" l="1"/>
  <c r="H339" i="5"/>
  <c r="F340" i="5"/>
  <c r="E341" i="5"/>
  <c r="G340" i="5"/>
  <c r="H340" i="5" l="1"/>
  <c r="E342" i="5"/>
  <c r="F341" i="5"/>
  <c r="G341" i="5"/>
  <c r="H341" i="5" s="1"/>
  <c r="I340" i="5"/>
  <c r="I341" i="5" l="1"/>
  <c r="E343" i="5"/>
  <c r="G342" i="5"/>
  <c r="F342" i="5"/>
  <c r="I342" i="5" l="1"/>
  <c r="H342" i="5"/>
  <c r="E344" i="5"/>
  <c r="G343" i="5"/>
  <c r="F343" i="5"/>
  <c r="I343" i="5" s="1"/>
  <c r="H343" i="5" l="1"/>
  <c r="F344" i="5"/>
  <c r="G344" i="5"/>
  <c r="E345" i="5"/>
  <c r="H344" i="5" l="1"/>
  <c r="E346" i="5"/>
  <c r="F345" i="5"/>
  <c r="G345" i="5"/>
  <c r="H345" i="5" s="1"/>
  <c r="I344" i="5"/>
  <c r="I345" i="5" l="1"/>
  <c r="E347" i="5"/>
  <c r="F346" i="5"/>
  <c r="G346" i="5"/>
  <c r="H346" i="5" l="1"/>
  <c r="I346" i="5"/>
  <c r="G347" i="5"/>
  <c r="F347" i="5"/>
  <c r="I347" i="5" s="1"/>
  <c r="E348" i="5"/>
  <c r="G348" i="5" l="1"/>
  <c r="E349" i="5"/>
  <c r="F348" i="5"/>
  <c r="H347" i="5"/>
  <c r="I348" i="5" l="1"/>
  <c r="E350" i="5"/>
  <c r="F349" i="5"/>
  <c r="G349" i="5"/>
  <c r="H348" i="5"/>
  <c r="H349" i="5" l="1"/>
  <c r="I349" i="5"/>
  <c r="E351" i="5"/>
  <c r="F350" i="5"/>
  <c r="G350" i="5"/>
  <c r="H350" i="5" l="1"/>
  <c r="I350" i="5"/>
  <c r="G351" i="5"/>
  <c r="E352" i="5"/>
  <c r="F351" i="5"/>
  <c r="I351" i="5" l="1"/>
  <c r="G352" i="5"/>
  <c r="E353" i="5"/>
  <c r="F352" i="5"/>
  <c r="H351" i="5"/>
  <c r="I352" i="5" l="1"/>
  <c r="F353" i="5"/>
  <c r="G353" i="5"/>
  <c r="E354" i="5"/>
  <c r="H352" i="5"/>
  <c r="H353" i="5" l="1"/>
  <c r="G354" i="5"/>
  <c r="F354" i="5"/>
  <c r="E355" i="5"/>
  <c r="I353" i="5"/>
  <c r="I354" i="5" l="1"/>
  <c r="E356" i="5"/>
  <c r="G355" i="5"/>
  <c r="F355" i="5"/>
  <c r="H354" i="5"/>
  <c r="I355" i="5" l="1"/>
  <c r="H355" i="5"/>
  <c r="G356" i="5"/>
  <c r="F356" i="5"/>
  <c r="E357" i="5"/>
  <c r="I356" i="5" l="1"/>
  <c r="F357" i="5"/>
  <c r="G357" i="5"/>
  <c r="E358" i="5"/>
  <c r="H356" i="5"/>
  <c r="H357" i="5" l="1"/>
  <c r="E359" i="5"/>
  <c r="G358" i="5"/>
  <c r="F358" i="5"/>
  <c r="I357" i="5"/>
  <c r="I358" i="5" l="1"/>
  <c r="H358" i="5"/>
  <c r="G359" i="5"/>
  <c r="E360" i="5"/>
  <c r="F359" i="5"/>
  <c r="I359" i="5" l="1"/>
  <c r="G360" i="5"/>
  <c r="F360" i="5"/>
  <c r="E361" i="5"/>
  <c r="H359" i="5"/>
  <c r="I360" i="5" l="1"/>
  <c r="K7" i="6"/>
  <c r="K8" i="6"/>
  <c r="K9" i="6"/>
  <c r="K10" i="6"/>
  <c r="K14" i="6"/>
  <c r="K15" i="6"/>
  <c r="K11" i="6"/>
  <c r="K13" i="6"/>
  <c r="K12" i="6"/>
  <c r="F361" i="5"/>
  <c r="E362" i="5"/>
  <c r="G361" i="5"/>
  <c r="H360" i="5"/>
  <c r="H361" i="5" l="1"/>
  <c r="E363" i="5"/>
  <c r="G362" i="5"/>
  <c r="F362" i="5"/>
  <c r="I361" i="5"/>
  <c r="I362" i="5" l="1"/>
  <c r="H362" i="5"/>
  <c r="E364" i="5"/>
  <c r="G363" i="5"/>
  <c r="F363" i="5"/>
  <c r="I363" i="5" l="1"/>
  <c r="H363" i="5"/>
  <c r="G364" i="5"/>
  <c r="E365" i="5"/>
  <c r="F364" i="5"/>
  <c r="I364" i="5" s="1"/>
  <c r="F365" i="5" l="1"/>
  <c r="G365" i="5"/>
  <c r="E366" i="5"/>
  <c r="H364" i="5"/>
  <c r="H365" i="5" l="1"/>
  <c r="E367" i="5"/>
  <c r="F366" i="5"/>
  <c r="G366" i="5"/>
  <c r="H366" i="5" s="1"/>
  <c r="I365" i="5"/>
  <c r="I366" i="5" l="1"/>
  <c r="G367" i="5"/>
  <c r="E368" i="5"/>
  <c r="F367" i="5"/>
  <c r="I367" i="5" s="1"/>
  <c r="G368" i="5" l="1"/>
  <c r="E369" i="5"/>
  <c r="F368" i="5"/>
  <c r="H367" i="5"/>
  <c r="I368" i="5" l="1"/>
  <c r="F369" i="5"/>
  <c r="G369" i="5"/>
  <c r="E370" i="5"/>
  <c r="H368" i="5"/>
  <c r="H369" i="5" l="1"/>
  <c r="G370" i="5"/>
  <c r="F370" i="5"/>
  <c r="I370" i="5" s="1"/>
  <c r="E371" i="5"/>
  <c r="I369" i="5"/>
  <c r="E372" i="5" l="1"/>
  <c r="F371" i="5"/>
  <c r="G371" i="5"/>
  <c r="H370" i="5"/>
  <c r="H371" i="5" l="1"/>
  <c r="I371" i="5"/>
  <c r="G372" i="5"/>
  <c r="F372" i="5"/>
  <c r="I372" i="5" s="1"/>
  <c r="E373" i="5"/>
  <c r="F373" i="5" l="1"/>
  <c r="E374" i="5"/>
  <c r="G373" i="5"/>
  <c r="H372" i="5"/>
  <c r="H373" i="5" l="1"/>
  <c r="E375" i="5"/>
  <c r="F374" i="5"/>
  <c r="G374" i="5"/>
  <c r="I373" i="5"/>
  <c r="H374" i="5" l="1"/>
  <c r="I374" i="5"/>
  <c r="G375" i="5"/>
  <c r="F375" i="5"/>
  <c r="E376" i="5"/>
  <c r="I375" i="5" l="1"/>
  <c r="G376" i="5"/>
  <c r="F376" i="5"/>
  <c r="E377" i="5"/>
  <c r="H375" i="5"/>
  <c r="I376" i="5" l="1"/>
  <c r="F377" i="5"/>
  <c r="G377" i="5"/>
  <c r="E378" i="5"/>
  <c r="H376" i="5"/>
  <c r="H377" i="5" l="1"/>
  <c r="E379" i="5"/>
  <c r="F378" i="5"/>
  <c r="G378" i="5"/>
  <c r="I377" i="5"/>
  <c r="H378" i="5" l="1"/>
  <c r="I378" i="5"/>
  <c r="G379" i="5"/>
  <c r="F379" i="5"/>
  <c r="E380" i="5"/>
  <c r="I379" i="5" l="1"/>
  <c r="G380" i="5"/>
  <c r="E381" i="5"/>
  <c r="F380" i="5"/>
  <c r="H379" i="5"/>
  <c r="I380" i="5" l="1"/>
  <c r="F381" i="5"/>
  <c r="G381" i="5"/>
  <c r="E382" i="5"/>
  <c r="H380" i="5"/>
  <c r="H381" i="5" l="1"/>
  <c r="F382" i="5"/>
  <c r="G382" i="5"/>
  <c r="E383" i="5"/>
  <c r="I381" i="5"/>
  <c r="H382" i="5" l="1"/>
  <c r="E384" i="5"/>
  <c r="F383" i="5"/>
  <c r="G383" i="5"/>
  <c r="I382" i="5"/>
  <c r="H383" i="5" l="1"/>
  <c r="I383" i="5"/>
  <c r="F384" i="5"/>
  <c r="E385" i="5"/>
  <c r="G384" i="5"/>
  <c r="H384" i="5" l="1"/>
  <c r="F385" i="5"/>
  <c r="G385" i="5"/>
  <c r="H385" i="5" s="1"/>
  <c r="E386" i="5"/>
  <c r="I384" i="5"/>
  <c r="F386" i="5" l="1"/>
  <c r="E387" i="5"/>
  <c r="G386" i="5"/>
  <c r="I385" i="5"/>
  <c r="H386" i="5" l="1"/>
  <c r="I386" i="5"/>
  <c r="E388" i="5"/>
  <c r="F387" i="5"/>
  <c r="G387" i="5"/>
  <c r="H387" i="5" l="1"/>
  <c r="I387" i="5"/>
  <c r="F388" i="5"/>
  <c r="E389" i="5"/>
  <c r="G388" i="5"/>
  <c r="H388" i="5" l="1"/>
  <c r="F389" i="5"/>
  <c r="G389" i="5"/>
  <c r="H389" i="5" s="1"/>
  <c r="E390" i="5"/>
  <c r="I388" i="5"/>
  <c r="I389" i="5" l="1"/>
  <c r="G390" i="5"/>
  <c r="F390" i="5"/>
  <c r="E391" i="5"/>
  <c r="I390" i="5" l="1"/>
  <c r="E392" i="5"/>
  <c r="F391" i="5"/>
  <c r="G391" i="5"/>
  <c r="H390" i="5"/>
  <c r="H391" i="5" l="1"/>
  <c r="I391" i="5"/>
  <c r="E393" i="5"/>
  <c r="F392" i="5"/>
  <c r="G392" i="5"/>
  <c r="H392" i="5" l="1"/>
  <c r="I392" i="5"/>
  <c r="F393" i="5"/>
  <c r="E394" i="5"/>
  <c r="G393" i="5"/>
  <c r="H393" i="5" l="1"/>
  <c r="E395" i="5"/>
  <c r="F394" i="5"/>
  <c r="G394" i="5"/>
  <c r="H394" i="5" s="1"/>
  <c r="I393" i="5"/>
  <c r="I394" i="5" l="1"/>
  <c r="E396" i="5"/>
  <c r="G395" i="5"/>
  <c r="F395" i="5"/>
  <c r="I395" i="5" l="1"/>
  <c r="G396" i="5"/>
  <c r="F396" i="5"/>
  <c r="I396" i="5" s="1"/>
  <c r="E397" i="5"/>
  <c r="H395" i="5"/>
  <c r="F397" i="5" l="1"/>
  <c r="G397" i="5"/>
  <c r="E398" i="5"/>
  <c r="H396" i="5"/>
  <c r="H397" i="5" l="1"/>
  <c r="E399" i="5"/>
  <c r="G398" i="5"/>
  <c r="F398" i="5"/>
  <c r="I397" i="5"/>
  <c r="I398" i="5" l="1"/>
  <c r="H398" i="5"/>
  <c r="F399" i="5"/>
  <c r="G399" i="5"/>
  <c r="H399" i="5" s="1"/>
  <c r="E400" i="5"/>
  <c r="G400" i="5" l="1"/>
  <c r="E401" i="5"/>
  <c r="F400" i="5"/>
  <c r="I400" i="5" s="1"/>
  <c r="I399" i="5"/>
  <c r="F401" i="5" l="1"/>
  <c r="G401" i="5"/>
  <c r="E402" i="5"/>
  <c r="H400" i="5"/>
  <c r="H401" i="5" l="1"/>
  <c r="G402" i="5"/>
  <c r="E403" i="5"/>
  <c r="F402" i="5"/>
  <c r="I401" i="5"/>
  <c r="I402" i="5" l="1"/>
  <c r="F403" i="5"/>
  <c r="G403" i="5"/>
  <c r="E404" i="5"/>
  <c r="H402" i="5"/>
  <c r="H403" i="5" l="1"/>
  <c r="F404" i="5"/>
  <c r="E405" i="5"/>
  <c r="G404" i="5"/>
  <c r="I403" i="5"/>
  <c r="H404" i="5" l="1"/>
  <c r="F405" i="5"/>
  <c r="G405" i="5"/>
  <c r="E406" i="5"/>
  <c r="I404" i="5"/>
  <c r="H405" i="5" l="1"/>
  <c r="E407" i="5"/>
  <c r="G406" i="5"/>
  <c r="F406" i="5"/>
  <c r="I405" i="5"/>
  <c r="I406" i="5" l="1"/>
  <c r="H406" i="5"/>
  <c r="F407" i="5"/>
  <c r="E408" i="5"/>
  <c r="G407" i="5"/>
  <c r="I407" i="5" l="1"/>
  <c r="H407" i="5"/>
  <c r="G408" i="5"/>
  <c r="E409" i="5"/>
  <c r="F408" i="5"/>
  <c r="I408" i="5" s="1"/>
  <c r="F409" i="5" l="1"/>
  <c r="G409" i="5"/>
  <c r="E410" i="5"/>
  <c r="H408" i="5"/>
  <c r="H409" i="5" l="1"/>
  <c r="E411" i="5"/>
  <c r="G410" i="5"/>
  <c r="F410" i="5"/>
  <c r="I409" i="5"/>
  <c r="I410" i="5" l="1"/>
  <c r="H410" i="5"/>
  <c r="F411" i="5"/>
  <c r="G411" i="5"/>
  <c r="H411" i="5" l="1"/>
  <c r="I41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Fairclough</author>
  </authors>
  <commentList>
    <comment ref="H11" authorId="0" shapeId="0" xr:uid="{782D4612-65F4-4DD0-AB86-E78B071FD72C}">
      <text>
        <r>
          <rPr>
            <b/>
            <sz val="9"/>
            <color indexed="81"/>
            <rFont val="Tahoma"/>
            <family val="2"/>
          </rPr>
          <t>Shows when wind resistance dominates rolling resistance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Fairclough</author>
  </authors>
  <commentList>
    <comment ref="H11" authorId="0" shapeId="0" xr:uid="{E5A89B72-B70E-4020-954B-7A158B6D0B79}">
      <text>
        <r>
          <rPr>
            <b/>
            <sz val="9"/>
            <color indexed="81"/>
            <rFont val="Tahoma"/>
            <family val="2"/>
          </rPr>
          <t>Shows when wind resistance dominates rolling resistance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<sst xmlns="http://schemas.openxmlformats.org/spreadsheetml/2006/main" count="195" uniqueCount="134">
  <si>
    <t>P</t>
  </si>
  <si>
    <t>=</t>
  </si>
  <si>
    <t>PRR</t>
  </si>
  <si>
    <t>+</t>
  </si>
  <si>
    <t>PWR</t>
  </si>
  <si>
    <t>uMgv</t>
  </si>
  <si>
    <r>
      <t>0.5 * pCdAv</t>
    </r>
    <r>
      <rPr>
        <vertAlign val="superscript"/>
        <sz val="10"/>
        <color theme="1"/>
        <rFont val="Calibri"/>
        <family val="2"/>
        <scheme val="minor"/>
      </rPr>
      <t>3</t>
    </r>
  </si>
  <si>
    <t>P2</t>
  </si>
  <si>
    <t>cs</t>
  </si>
  <si>
    <t>v (mph)</t>
  </si>
  <si>
    <t>PWR2</t>
  </si>
  <si>
    <t>PWR2/PRR</t>
  </si>
  <si>
    <t>PRR+PWR2</t>
  </si>
  <si>
    <t>kg</t>
  </si>
  <si>
    <t>g</t>
  </si>
  <si>
    <t>m/s/s</t>
  </si>
  <si>
    <t>p</t>
  </si>
  <si>
    <t>kg/m3</t>
  </si>
  <si>
    <t>m2</t>
  </si>
  <si>
    <t>mph</t>
  </si>
  <si>
    <t>female pro</t>
  </si>
  <si>
    <t>male vet</t>
  </si>
  <si>
    <t>male pro</t>
  </si>
  <si>
    <t>acceleration due to gravity, g</t>
  </si>
  <si>
    <t>air density, p</t>
  </si>
  <si>
    <t>#</t>
  </si>
  <si>
    <t>CdA</t>
  </si>
  <si>
    <t>Description</t>
  </si>
  <si>
    <t>Reference</t>
  </si>
  <si>
    <t>TT max</t>
  </si>
  <si>
    <t>https://www.cyclist.co.uk/reviews/aeropod-cda-and-power-meter-in-depth-review#:~:text=CdA%20is%20a%20representation%20of,cyclist%20would%20be%20around%200.4.</t>
  </si>
  <si>
    <t>TT pro</t>
  </si>
  <si>
    <t>TT top amateur woman</t>
  </si>
  <si>
    <t>TT top amateur man</t>
  </si>
  <si>
    <t>TT amateur woman</t>
  </si>
  <si>
    <t>TT amateur man</t>
  </si>
  <si>
    <t>Race rider</t>
  </si>
  <si>
    <t>Normal rider</t>
  </si>
  <si>
    <t>P (Watts)</t>
  </si>
  <si>
    <t>m/s</t>
  </si>
  <si>
    <t>Source</t>
  </si>
  <si>
    <t>PWR/PRR</t>
  </si>
  <si>
    <t>Meters per Second to Miles per Hour ratio</t>
  </si>
  <si>
    <t>The coefficient of friction between tyres and road</t>
  </si>
  <si>
    <t>0.0015 - 0.0025</t>
  </si>
  <si>
    <t>https://efcms.engr.utk.edu/ef151-2019-01/pilot/classmgr.php?c=46&amp;p=rollfriction</t>
  </si>
  <si>
    <t>Air density at sea level</t>
  </si>
  <si>
    <t>kg / m3</t>
  </si>
  <si>
    <t>m / s2</t>
  </si>
  <si>
    <t>Acronym</t>
  </si>
  <si>
    <t>Value</t>
  </si>
  <si>
    <t>Unit</t>
  </si>
  <si>
    <t>This example is Jon Fairclough at the SVTTA 15 Mile TT: predicts Garmin/Strava measured speed and power using MyWindsock windspeed and CdA data</t>
  </si>
  <si>
    <t>Mass of rider and bike, M</t>
  </si>
  <si>
    <t>Theory</t>
  </si>
  <si>
    <t>Fixed - do not change</t>
  </si>
  <si>
    <t>Comment</t>
  </si>
  <si>
    <t>Physical constant</t>
  </si>
  <si>
    <t>Acceleration due to gravity at sea level</t>
  </si>
  <si>
    <t>Physical constant, changes slightly with altitude</t>
  </si>
  <si>
    <t>Changes with weather and altitude</t>
  </si>
  <si>
    <t>Can override this default</t>
  </si>
  <si>
    <t>PWR calculation</t>
  </si>
  <si>
    <t>PRR calculation</t>
  </si>
  <si>
    <t>Average headwind speed, from headwind data</t>
  </si>
  <si>
    <t>Instructions</t>
  </si>
  <si>
    <t>Write in green cells with your personal values for mass etc</t>
  </si>
  <si>
    <t>Write in blue values your override values if you know better than the defaults</t>
  </si>
  <si>
    <t>The coefficient of friction between tyres and road, u</t>
  </si>
  <si>
    <t>u</t>
  </si>
  <si>
    <t>At 23mph, the formula predicts 243W, which is consistent with Strava data</t>
  </si>
  <si>
    <t>Notes</t>
  </si>
  <si>
    <t xml:space="preserve">Headwind % </t>
  </si>
  <si>
    <t>Headwind speed</t>
  </si>
  <si>
    <t>You should use the CdA from MyWindsock.</t>
  </si>
  <si>
    <t xml:space="preserve"> If you do not have it choose a value from the CdA worksheet</t>
  </si>
  <si>
    <t>Scroll down the table to see the power you need for a specific speed</t>
  </si>
  <si>
    <t>Age</t>
  </si>
  <si>
    <t>k1</t>
  </si>
  <si>
    <t>k2*@Age</t>
  </si>
  <si>
    <t>k3 * (@Age ^2)</t>
  </si>
  <si>
    <t>k4 * LOG(@Age)</t>
  </si>
  <si>
    <t>k5 * @Distance</t>
  </si>
  <si>
    <t>k6 *(@Distance ^2)</t>
  </si>
  <si>
    <t>k7*YEAR</t>
  </si>
  <si>
    <t>S2</t>
  </si>
  <si>
    <t>S (mph)</t>
  </si>
  <si>
    <t>k2</t>
  </si>
  <si>
    <t>k3</t>
  </si>
  <si>
    <t>k4</t>
  </si>
  <si>
    <t>k5</t>
  </si>
  <si>
    <t>k6</t>
  </si>
  <si>
    <t>k7</t>
  </si>
  <si>
    <t>YEAR</t>
  </si>
  <si>
    <t>P (W)</t>
  </si>
  <si>
    <t>Lockwood formula coefficient 1</t>
  </si>
  <si>
    <t>Lockwood formula coefficient 3</t>
  </si>
  <si>
    <t>Lockwood formula coefficient 2</t>
  </si>
  <si>
    <t>Lockwood formula coefficient 4</t>
  </si>
  <si>
    <t>Lockwood formula coefficient 5</t>
  </si>
  <si>
    <t>Lockwood formula coefficient 6</t>
  </si>
  <si>
    <t>Lockwood formula coefficient 7</t>
  </si>
  <si>
    <t>Lockwood formula coefficient Year</t>
  </si>
  <si>
    <t>VTTA derived from CTT data</t>
  </si>
  <si>
    <t>Distance</t>
  </si>
  <si>
    <t>Class</t>
  </si>
  <si>
    <t>Set the distance in miles of the TT and the class of the rider</t>
  </si>
  <si>
    <t>kf</t>
  </si>
  <si>
    <t>Gender speed ratio</t>
  </si>
  <si>
    <t>Purpose</t>
  </si>
  <si>
    <t>Usage</t>
  </si>
  <si>
    <t>The user may change values in the blue cells, but it is recommended they use the defaults initially; these have been well researched</t>
  </si>
  <si>
    <t>The user should not change any other values</t>
  </si>
  <si>
    <t>Disclaimer</t>
  </si>
  <si>
    <t>Comments</t>
  </si>
  <si>
    <t>The VTTA takes no responsibility for the results of using this spreadsheet.</t>
  </si>
  <si>
    <t>Ownership</t>
  </si>
  <si>
    <t>This spreadsheet contains a formula relating speed to age that is the property of the VTTA. All rights reserved.</t>
  </si>
  <si>
    <t>This spreadsheet has been built to help riders understand how much their power declines with age.</t>
  </si>
  <si>
    <t>Power and Age calculator</t>
  </si>
  <si>
    <t>Version history</t>
  </si>
  <si>
    <t>Jon Fairclough</t>
  </si>
  <si>
    <t>The user should set values in the green cells in the Power Speed worksheet and Power Age worksheet that are appropriate for themeselves,</t>
  </si>
  <si>
    <t>If you have any comments or questions about this spreadsheet, please email itmanager@vtta.org.uk</t>
  </si>
  <si>
    <t>Go to the Power Age calculation worksheet to see how your  power changes with age</t>
  </si>
  <si>
    <t>If you do not have it choose a value from the CdA worksheet</t>
  </si>
  <si>
    <t>You can use the CdA from MyWindsock premium</t>
  </si>
  <si>
    <t>miles</t>
  </si>
  <si>
    <t>Classification</t>
  </si>
  <si>
    <t>Average headwind</t>
  </si>
  <si>
    <t>Default</t>
  </si>
  <si>
    <t>The default values are for an elite open class cyclist</t>
  </si>
  <si>
    <t>Mass rider &amp; bike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</si>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</sst>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h:mm:ss;@"/>
    <numFmt numFmtId="165" formatCode="0.000"/>
    <numFmt numFmtId="166" formatCode="0.0000"/>
    <numFmt numFmtId="167" formatCode="0.00000"/>
    <numFmt numFmtId="168" formatCode="0.0"/>
  </numFmts>
  <fonts count="1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rgb="FF0563C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0" fontId="0" fillId="0" borderId="0" xfId="0" quotePrefix="1"/>
    <xf numFmtId="164" fontId="0" fillId="0" borderId="0" xfId="0" applyNumberFormat="1"/>
    <xf numFmtId="21" fontId="0" fillId="0" borderId="0" xfId="0" applyNumberFormat="1"/>
    <xf numFmtId="2" fontId="0" fillId="0" borderId="0" xfId="0" applyNumberFormat="1"/>
    <xf numFmtId="2" fontId="0" fillId="3" borderId="0" xfId="0" applyNumberFormat="1" applyFill="1"/>
    <xf numFmtId="0" fontId="1" fillId="0" borderId="0" xfId="0" applyFont="1"/>
    <xf numFmtId="1" fontId="4" fillId="2" borderId="0" xfId="0" applyNumberFormat="1" applyFont="1" applyFill="1"/>
    <xf numFmtId="165" fontId="4" fillId="2" borderId="0" xfId="0" applyNumberFormat="1" applyFont="1" applyFill="1"/>
    <xf numFmtId="0" fontId="4" fillId="2" borderId="0" xfId="0" applyFont="1" applyFill="1"/>
    <xf numFmtId="166" fontId="0" fillId="0" borderId="0" xfId="0" applyNumberFormat="1"/>
    <xf numFmtId="0" fontId="5" fillId="0" borderId="0" xfId="1"/>
    <xf numFmtId="9" fontId="4" fillId="2" borderId="0" xfId="0" applyNumberFormat="1" applyFont="1" applyFill="1"/>
    <xf numFmtId="0" fontId="4" fillId="0" borderId="0" xfId="0" applyFont="1"/>
    <xf numFmtId="0" fontId="4" fillId="0" borderId="0" xfId="0" quotePrefix="1" applyFont="1"/>
    <xf numFmtId="0" fontId="3" fillId="0" borderId="0" xfId="0" applyFont="1"/>
    <xf numFmtId="0" fontId="6" fillId="0" borderId="0" xfId="1" applyFont="1" applyFill="1" applyBorder="1"/>
    <xf numFmtId="0" fontId="4" fillId="3" borderId="0" xfId="0" applyFont="1" applyFill="1"/>
    <xf numFmtId="166" fontId="1" fillId="0" borderId="0" xfId="0" applyNumberFormat="1" applyFont="1"/>
    <xf numFmtId="167" fontId="0" fillId="0" borderId="0" xfId="0" applyNumberFormat="1"/>
    <xf numFmtId="1" fontId="0" fillId="0" borderId="0" xfId="0" applyNumberFormat="1"/>
    <xf numFmtId="0" fontId="1" fillId="0" borderId="0" xfId="0" quotePrefix="1" applyFont="1"/>
    <xf numFmtId="2" fontId="1" fillId="0" borderId="0" xfId="0" applyNumberFormat="1" applyFont="1"/>
    <xf numFmtId="1" fontId="1" fillId="0" borderId="0" xfId="0" applyNumberFormat="1" applyFont="1"/>
    <xf numFmtId="0" fontId="0" fillId="3" borderId="0" xfId="0" applyFill="1" applyProtection="1">
      <protection locked="0"/>
    </xf>
    <xf numFmtId="1" fontId="4" fillId="2" borderId="0" xfId="0" applyNumberFormat="1" applyFont="1" applyFill="1" applyProtection="1">
      <protection locked="0"/>
    </xf>
    <xf numFmtId="165" fontId="4" fillId="2" borderId="0" xfId="0" applyNumberFormat="1" applyFont="1" applyFill="1" applyProtection="1">
      <protection locked="0"/>
    </xf>
    <xf numFmtId="9" fontId="4" fillId="2" borderId="0" xfId="0" applyNumberFormat="1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0" fillId="2" borderId="0" xfId="0" applyFill="1" applyAlignment="1" applyProtection="1">
      <alignment horizontal="left"/>
      <protection locked="0"/>
    </xf>
    <xf numFmtId="9" fontId="4" fillId="0" borderId="0" xfId="0" applyNumberFormat="1" applyFont="1"/>
    <xf numFmtId="1" fontId="4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1" fontId="11" fillId="0" borderId="0" xfId="0" applyNumberFormat="1" applyFont="1"/>
    <xf numFmtId="168" fontId="1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Power of an Elite</a:t>
            </a:r>
            <a:r>
              <a:rPr lang="en-US" baseline="0"/>
              <a:t> Cyclist </a:t>
            </a:r>
            <a:r>
              <a:rPr lang="en-US"/>
              <a:t>vs 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0"/>
          <c:order val="0"/>
          <c:tx>
            <c:strRef>
              <c:f>'Power Age'!$K$6</c:f>
              <c:strCache>
                <c:ptCount val="1"/>
                <c:pt idx="0">
                  <c:v>P (W)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140374101708902"/>
                  <c:y val="4.4036245113742009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'Power Age'!$A$7:$A$66</c:f>
              <c:numCache>
                <c:formatCode>General</c:formatCode>
                <c:ptCount val="60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91</c:v>
                </c:pt>
                <c:pt idx="52">
                  <c:v>92</c:v>
                </c:pt>
                <c:pt idx="53">
                  <c:v>93</c:v>
                </c:pt>
                <c:pt idx="54">
                  <c:v>94</c:v>
                </c:pt>
                <c:pt idx="55">
                  <c:v>95</c:v>
                </c:pt>
                <c:pt idx="56">
                  <c:v>96</c:v>
                </c:pt>
                <c:pt idx="57">
                  <c:v>97</c:v>
                </c:pt>
                <c:pt idx="58">
                  <c:v>98</c:v>
                </c:pt>
                <c:pt idx="59">
                  <c:v>99</c:v>
                </c:pt>
              </c:numCache>
            </c:numRef>
          </c:xVal>
          <c:yVal>
            <c:numRef>
              <c:f>'Power Age'!$K$7:$K$66</c:f>
              <c:numCache>
                <c:formatCode>0</c:formatCode>
                <c:ptCount val="60"/>
                <c:pt idx="0">
                  <c:v>272.85677708024821</c:v>
                </c:pt>
                <c:pt idx="1">
                  <c:v>272.85677708024821</c:v>
                </c:pt>
                <c:pt idx="2">
                  <c:v>270.19611434115654</c:v>
                </c:pt>
                <c:pt idx="3">
                  <c:v>270.19611434115654</c:v>
                </c:pt>
                <c:pt idx="4">
                  <c:v>267.55316068886776</c:v>
                </c:pt>
                <c:pt idx="5">
                  <c:v>264.92785538429945</c:v>
                </c:pt>
                <c:pt idx="6">
                  <c:v>262.32013768836958</c:v>
                </c:pt>
                <c:pt idx="7">
                  <c:v>259.72994686199604</c:v>
                </c:pt>
                <c:pt idx="8">
                  <c:v>257.1572221660964</c:v>
                </c:pt>
                <c:pt idx="9">
                  <c:v>254.60190286158863</c:v>
                </c:pt>
                <c:pt idx="10">
                  <c:v>252.06392820939058</c:v>
                </c:pt>
                <c:pt idx="11">
                  <c:v>249.54323747041994</c:v>
                </c:pt>
                <c:pt idx="12">
                  <c:v>247.03976990559454</c:v>
                </c:pt>
                <c:pt idx="13">
                  <c:v>242.08426134205095</c:v>
                </c:pt>
                <c:pt idx="14">
                  <c:v>239.63209886516827</c:v>
                </c:pt>
                <c:pt idx="15">
                  <c:v>237.19691660610212</c:v>
                </c:pt>
                <c:pt idx="16">
                  <c:v>232.37724978509073</c:v>
                </c:pt>
                <c:pt idx="17">
                  <c:v>229.99264374498108</c:v>
                </c:pt>
                <c:pt idx="18">
                  <c:v>225.27358271014288</c:v>
                </c:pt>
                <c:pt idx="19">
                  <c:v>220.62098480859831</c:v>
                </c:pt>
                <c:pt idx="20">
                  <c:v>218.31945768510556</c:v>
                </c:pt>
                <c:pt idx="21">
                  <c:v>213.76564339726855</c:v>
                </c:pt>
                <c:pt idx="22">
                  <c:v>209.27707746108126</c:v>
                </c:pt>
                <c:pt idx="23">
                  <c:v>207.05711077715094</c:v>
                </c:pt>
                <c:pt idx="24">
                  <c:v>202.66550628220554</c:v>
                </c:pt>
                <c:pt idx="25">
                  <c:v>198.33793535726633</c:v>
                </c:pt>
                <c:pt idx="26">
                  <c:v>194.07391208967559</c:v>
                </c:pt>
                <c:pt idx="27">
                  <c:v>189.87295056677596</c:v>
                </c:pt>
                <c:pt idx="28">
                  <c:v>185.73456487590988</c:v>
                </c:pt>
                <c:pt idx="29">
                  <c:v>181.65826910441973</c:v>
                </c:pt>
                <c:pt idx="30">
                  <c:v>177.64357733964829</c:v>
                </c:pt>
                <c:pt idx="31">
                  <c:v>173.69000366893783</c:v>
                </c:pt>
                <c:pt idx="32">
                  <c:v>167.87317665529812</c:v>
                </c:pt>
                <c:pt idx="33">
                  <c:v>164.07027235186362</c:v>
                </c:pt>
                <c:pt idx="34">
                  <c:v>160.3267854481889</c:v>
                </c:pt>
                <c:pt idx="35">
                  <c:v>156.64223003161635</c:v>
                </c:pt>
                <c:pt idx="36">
                  <c:v>151.22483051113605</c:v>
                </c:pt>
                <c:pt idx="37">
                  <c:v>147.68547794444262</c:v>
                </c:pt>
                <c:pt idx="38">
                  <c:v>142.48360498319886</c:v>
                </c:pt>
                <c:pt idx="39">
                  <c:v>139.08641831227499</c:v>
                </c:pt>
                <c:pt idx="40">
                  <c:v>134.09551647910365</c:v>
                </c:pt>
                <c:pt idx="41">
                  <c:v>130.8374587498401</c:v>
                </c:pt>
                <c:pt idx="42">
                  <c:v>126.05297261357701</c:v>
                </c:pt>
                <c:pt idx="43">
                  <c:v>121.39014928850014</c:v>
                </c:pt>
                <c:pt idx="44">
                  <c:v>118.34838100134533</c:v>
                </c:pt>
                <c:pt idx="45">
                  <c:v>113.88468468331418</c:v>
                </c:pt>
                <c:pt idx="46">
                  <c:v>109.53827796255163</c:v>
                </c:pt>
                <c:pt idx="47">
                  <c:v>105.30752088383872</c:v>
                </c:pt>
                <c:pt idx="48">
                  <c:v>102.55045611140625</c:v>
                </c:pt>
                <c:pt idx="49">
                  <c:v>98.508804091177964</c:v>
                </c:pt>
                <c:pt idx="50">
                  <c:v>94.578428499081696</c:v>
                </c:pt>
                <c:pt idx="51">
                  <c:v>90.757689379898409</c:v>
                </c:pt>
                <c:pt idx="52">
                  <c:v>87.044946778408956</c:v>
                </c:pt>
                <c:pt idx="53">
                  <c:v>82.259783402333582</c:v>
                </c:pt>
                <c:pt idx="54">
                  <c:v>78.79265507183338</c:v>
                </c:pt>
                <c:pt idx="55">
                  <c:v>75.428056741630115</c:v>
                </c:pt>
                <c:pt idx="56">
                  <c:v>71.09858225576329</c:v>
                </c:pt>
                <c:pt idx="57">
                  <c:v>66.944580548774852</c:v>
                </c:pt>
                <c:pt idx="58">
                  <c:v>63.941894825008234</c:v>
                </c:pt>
                <c:pt idx="59">
                  <c:v>60.085616662399964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E2B-4B1C-B7B5-61DA04E39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3708463"/>
        <c:axId val="1203708943"/>
      </c:scatterChart>
      <c:valAx>
        <c:axId val="1203708463"/>
        <c:scaling>
          <c:orientation val="minMax"/>
          <c:max val="10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3708943"/>
        <c:crosses val="autoZero"/>
        <c:crossBetween val="midCat"/>
        <c:majorUnit val="5"/>
      </c:valAx>
      <c:valAx>
        <c:axId val="120370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Power (Watts)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3708463"/>
        <c:crossesAt val="40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450850</xdr:colOff>
      <xdr:row>0</xdr:row>
      <xdr:rowOff>25400</xdr:rowOff>
    </xdr:from>
    <xdr:to>
      <xdr:col>35</xdr:col>
      <xdr:colOff>406943</xdr:colOff>
      <xdr:row>25</xdr:row>
      <xdr:rowOff>136752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9126C5-019B-49F9-B093-EA6427A67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0" y="25400"/>
          <a:ext cx="10573293" cy="4257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552450</xdr:colOff>
      <xdr:row>3</xdr:row>
      <xdr:rowOff>152400</xdr:rowOff>
    </xdr:from>
    <xdr:to>
      <xdr:col>22</xdr:col>
      <xdr:colOff>222250</xdr:colOff>
      <xdr:row>30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B555ED-6438-BB05-572C-275670F044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k2*@Ag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yclist.co.uk/reviews/aeropod-cda-and-power-meter-in-depth-review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fcms.engr.utk.edu/ef151-2019-01/pilot/classmgr.php?c=46&amp;p=rollfr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515B-EA4E-4E44-AED9-BB1AD89A109E}">
  <dimension ref="A1:E21"/>
  <sheetViews>
    <sheetView tabSelected="1" workbookViewId="0"/>
  </sheetViews>
  <sheetFormatPr defaultRowHeight="13" x14ac:dyDescent="0.3"/>
  <cols>
    <col min="1" max="1" width="10.09765625" customWidth="1"/>
    <col min="2" max="2" width="11.3984375" customWidth="1"/>
    <col min="3" max="3" width="10.5" bestFit="1" customWidth="1"/>
  </cols>
  <sheetData>
    <row r="1" spans="1:1" x14ac:dyDescent="0.3">
      <c r="A1" s="7" t="s">
        <v>119</v>
      </c>
    </row>
    <row r="3" spans="1:1" x14ac:dyDescent="0.3">
      <c r="A3" s="7" t="s">
        <v>109</v>
      </c>
    </row>
    <row r="4" spans="1:1" x14ac:dyDescent="0.3">
      <c r="A4" t="s">
        <v>118</v>
      </c>
    </row>
    <row r="6" spans="1:1" x14ac:dyDescent="0.3">
      <c r="A6" s="7" t="s">
        <v>110</v>
      </c>
    </row>
    <row r="7" spans="1:1" x14ac:dyDescent="0.3">
      <c r="A7" t="s">
        <v>122</v>
      </c>
    </row>
    <row r="8" spans="1:1" x14ac:dyDescent="0.3">
      <c r="A8" t="s">
        <v>111</v>
      </c>
    </row>
    <row r="9" spans="1:1" x14ac:dyDescent="0.3">
      <c r="A9" t="s">
        <v>112</v>
      </c>
    </row>
    <row r="11" spans="1:1" x14ac:dyDescent="0.3">
      <c r="A11" s="7" t="s">
        <v>114</v>
      </c>
    </row>
    <row r="12" spans="1:1" x14ac:dyDescent="0.3">
      <c r="A12" t="s">
        <v>123</v>
      </c>
    </row>
    <row r="14" spans="1:1" x14ac:dyDescent="0.3">
      <c r="A14" s="7" t="s">
        <v>113</v>
      </c>
    </row>
    <row r="15" spans="1:1" x14ac:dyDescent="0.3">
      <c r="A15" t="s">
        <v>115</v>
      </c>
    </row>
    <row r="17" spans="1:5" x14ac:dyDescent="0.3">
      <c r="A17" s="7" t="s">
        <v>116</v>
      </c>
    </row>
    <row r="18" spans="1:5" x14ac:dyDescent="0.3">
      <c r="A18" t="s">
        <v>117</v>
      </c>
    </row>
    <row r="20" spans="1:5" x14ac:dyDescent="0.3">
      <c r="A20" s="7" t="s">
        <v>120</v>
      </c>
    </row>
    <row r="21" spans="1:5" x14ac:dyDescent="0.3">
      <c r="A21" s="31">
        <v>1</v>
      </c>
      <c r="B21" s="32">
        <v>46064</v>
      </c>
      <c r="C21" s="31" t="s">
        <v>121</v>
      </c>
      <c r="E21" s="31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5380-024E-4B26-92E1-454A22B47423}">
  <dimension ref="A1:P51"/>
  <sheetViews>
    <sheetView workbookViewId="0">
      <selection activeCell="A31" sqref="A31"/>
    </sheetView>
  </sheetViews>
  <sheetFormatPr defaultRowHeight="13" x14ac:dyDescent="0.3"/>
  <cols>
    <col min="1" max="1" width="47.19921875" customWidth="1"/>
    <col min="4" max="4" width="10.69921875" style="14" customWidth="1"/>
    <col min="5" max="5" width="12.09765625" customWidth="1"/>
    <col min="6" max="7" width="8.296875" customWidth="1"/>
    <col min="8" max="8" width="9.69921875" style="5" customWidth="1"/>
    <col min="9" max="9" width="9.5" customWidth="1"/>
    <col min="10" max="10" width="8" style="1" hidden="1" customWidth="1"/>
    <col min="11" max="11" width="10.3984375" style="1" hidden="1" customWidth="1"/>
    <col min="12" max="12" width="10.796875" style="1" hidden="1" customWidth="1"/>
    <col min="13" max="16" width="0" hidden="1" customWidth="1"/>
  </cols>
  <sheetData>
    <row r="1" spans="1:16" x14ac:dyDescent="0.3">
      <c r="A1" s="7" t="s">
        <v>65</v>
      </c>
    </row>
    <row r="2" spans="1:16" x14ac:dyDescent="0.3">
      <c r="A2" t="s">
        <v>66</v>
      </c>
    </row>
    <row r="3" spans="1:16" x14ac:dyDescent="0.3">
      <c r="A3" t="s">
        <v>67</v>
      </c>
    </row>
    <row r="4" spans="1:16" x14ac:dyDescent="0.3">
      <c r="A4" t="s">
        <v>76</v>
      </c>
    </row>
    <row r="5" spans="1:16" x14ac:dyDescent="0.3">
      <c r="A5" t="s">
        <v>124</v>
      </c>
    </row>
    <row r="7" spans="1:16" x14ac:dyDescent="0.3">
      <c r="A7" s="7" t="s">
        <v>54</v>
      </c>
    </row>
    <row r="8" spans="1:16" x14ac:dyDescent="0.3">
      <c r="A8" t="s">
        <v>0</v>
      </c>
      <c r="B8" s="2" t="s">
        <v>1</v>
      </c>
      <c r="C8" t="s">
        <v>2</v>
      </c>
      <c r="D8" s="15" t="s">
        <v>3</v>
      </c>
      <c r="E8" t="s">
        <v>4</v>
      </c>
    </row>
    <row r="9" spans="1:16" ht="14.5" x14ac:dyDescent="0.3">
      <c r="A9" t="s">
        <v>0</v>
      </c>
      <c r="B9" s="2" t="s">
        <v>1</v>
      </c>
      <c r="C9" t="s">
        <v>5</v>
      </c>
      <c r="D9" s="15" t="s">
        <v>3</v>
      </c>
      <c r="E9" s="2" t="s">
        <v>6</v>
      </c>
      <c r="N9">
        <v>10</v>
      </c>
      <c r="O9">
        <v>10</v>
      </c>
      <c r="P9">
        <v>25</v>
      </c>
    </row>
    <row r="10" spans="1:16" x14ac:dyDescent="0.3">
      <c r="B10" s="2"/>
      <c r="L10" s="1" t="s">
        <v>7</v>
      </c>
      <c r="N10" s="3">
        <v>1.3657407407407408E-2</v>
      </c>
      <c r="O10" s="3">
        <v>1.5740740740740743E-2</v>
      </c>
      <c r="P10" s="4">
        <v>4.5543981481481477E-2</v>
      </c>
    </row>
    <row r="11" spans="1:16" x14ac:dyDescent="0.3">
      <c r="A11" s="7" t="s">
        <v>63</v>
      </c>
      <c r="B11" s="2"/>
      <c r="E11" t="s">
        <v>9</v>
      </c>
      <c r="F11" t="s">
        <v>2</v>
      </c>
      <c r="G11" t="s">
        <v>4</v>
      </c>
      <c r="H11" s="5" t="s">
        <v>41</v>
      </c>
      <c r="I11" t="s">
        <v>38</v>
      </c>
      <c r="J11" s="1" t="s">
        <v>10</v>
      </c>
      <c r="K11" s="1" t="s">
        <v>11</v>
      </c>
      <c r="L11" s="1" t="s">
        <v>12</v>
      </c>
      <c r="N11" s="5">
        <f>N9/(N10*24)</f>
        <v>30.508474576271187</v>
      </c>
      <c r="O11" s="5">
        <f>O9/(O10*24)</f>
        <v>26.470588235294116</v>
      </c>
      <c r="P11" s="5">
        <f>P9/(P10*24)</f>
        <v>22.871664548919952</v>
      </c>
    </row>
    <row r="12" spans="1:16" x14ac:dyDescent="0.3">
      <c r="A12" t="s">
        <v>68</v>
      </c>
      <c r="B12" s="1">
        <v>2E-3</v>
      </c>
      <c r="E12">
        <v>1</v>
      </c>
      <c r="F12" s="5">
        <f>$B$12*$B$14*$B$13*Constants!$C$2*E12</f>
        <v>0.85955063040000013</v>
      </c>
      <c r="G12" s="5">
        <f>0.5*$B$17*$B$18*(Constants!$C$2*(E12+$B$21))^3</f>
        <v>0.27989304406824067</v>
      </c>
      <c r="H12" s="5">
        <f t="shared" ref="H12:H51" si="0">G12/F12</f>
        <v>0.32562717560685139</v>
      </c>
      <c r="I12" s="5">
        <f t="shared" ref="I12:I51" si="1">F12+G12</f>
        <v>1.1394436744682408</v>
      </c>
      <c r="J12" s="6" t="e">
        <f>0.5*$B$17*#REF!*(cs*(E12+$B$21))^3</f>
        <v>#REF!</v>
      </c>
      <c r="K12" s="6" t="e">
        <f t="shared" ref="K12:K51" si="2">J12/F12</f>
        <v>#REF!</v>
      </c>
      <c r="L12" s="6" t="e">
        <f t="shared" ref="L12:L51" si="3">F12+J12</f>
        <v>#REF!</v>
      </c>
    </row>
    <row r="13" spans="1:16" x14ac:dyDescent="0.3">
      <c r="A13" t="s">
        <v>53</v>
      </c>
      <c r="B13" s="8">
        <v>98</v>
      </c>
      <c r="C13" t="s">
        <v>13</v>
      </c>
      <c r="E13">
        <f>E12+1</f>
        <v>2</v>
      </c>
      <c r="F13" s="5">
        <f>$B$12*$B$14*$B$13*Constants!$C$2*E13</f>
        <v>1.7191012608000003</v>
      </c>
      <c r="G13" s="5">
        <f>0.5*$B$17*$B$18*(Constants!$C$2*(E13+$B$21))^3</f>
        <v>0.73000604188048424</v>
      </c>
      <c r="H13" s="5">
        <f t="shared" si="0"/>
        <v>0.42464400354215837</v>
      </c>
      <c r="I13" s="5">
        <f t="shared" si="1"/>
        <v>2.4491073026804844</v>
      </c>
      <c r="J13" s="6" t="e">
        <f>0.5*$B$17*#REF!*(cs*(E13+$B$21))^3</f>
        <v>#REF!</v>
      </c>
      <c r="K13" s="6" t="e">
        <f t="shared" si="2"/>
        <v>#REF!</v>
      </c>
      <c r="L13" s="6" t="e">
        <f t="shared" si="3"/>
        <v>#REF!</v>
      </c>
    </row>
    <row r="14" spans="1:16" x14ac:dyDescent="0.3">
      <c r="A14" t="s">
        <v>23</v>
      </c>
      <c r="B14" s="1">
        <f>9.81</f>
        <v>9.81</v>
      </c>
      <c r="C14" t="s">
        <v>15</v>
      </c>
      <c r="E14">
        <f t="shared" ref="E14:E51" si="4">E13+1</f>
        <v>3</v>
      </c>
      <c r="F14" s="5">
        <f>$B$12*$B$14*$B$13*Constants!$C$2*E14</f>
        <v>2.5786518912000003</v>
      </c>
      <c r="G14" s="5">
        <f>0.5*$B$17*$B$18*(Constants!$C$2*(E14+$B$21))^3</f>
        <v>1.5078106562496441</v>
      </c>
      <c r="H14" s="5">
        <f t="shared" si="0"/>
        <v>0.58472826882730955</v>
      </c>
      <c r="I14" s="5">
        <f t="shared" si="1"/>
        <v>4.0864625474496439</v>
      </c>
      <c r="J14" s="6" t="e">
        <f>0.5*$B$17*#REF!*(cs*(E14+$B$21))^3</f>
        <v>#REF!</v>
      </c>
      <c r="K14" s="6" t="e">
        <f t="shared" si="2"/>
        <v>#REF!</v>
      </c>
      <c r="L14" s="6" t="e">
        <f t="shared" si="3"/>
        <v>#REF!</v>
      </c>
    </row>
    <row r="15" spans="1:16" x14ac:dyDescent="0.3">
      <c r="E15">
        <f t="shared" si="4"/>
        <v>4</v>
      </c>
      <c r="F15" s="5">
        <f>$B$12*$B$14*$B$13*Constants!$C$2*E15</f>
        <v>3.4382025216000005</v>
      </c>
      <c r="G15" s="5">
        <f>0.5*$B$17*$B$18*(Constants!$C$2*(E15+$B$21))^3</f>
        <v>2.7029380733236743</v>
      </c>
      <c r="H15" s="5">
        <f t="shared" si="0"/>
        <v>0.78614859256918823</v>
      </c>
      <c r="I15" s="5">
        <f t="shared" si="1"/>
        <v>6.1411405949236748</v>
      </c>
      <c r="J15" s="6" t="e">
        <f>0.5*$B$17*#REF!*(cs*(E15+$B$21))^3</f>
        <v>#REF!</v>
      </c>
      <c r="K15" s="6" t="e">
        <f t="shared" si="2"/>
        <v>#REF!</v>
      </c>
      <c r="L15" s="6" t="e">
        <f t="shared" si="3"/>
        <v>#REF!</v>
      </c>
    </row>
    <row r="16" spans="1:16" x14ac:dyDescent="0.3">
      <c r="A16" s="7" t="s">
        <v>62</v>
      </c>
      <c r="E16">
        <f t="shared" si="4"/>
        <v>5</v>
      </c>
      <c r="F16" s="5">
        <f>$B$12*$B$14*$B$13*Constants!$C$2*E16</f>
        <v>4.2977531520000003</v>
      </c>
      <c r="G16" s="5">
        <f>0.5*$B$17*$B$18*(Constants!$C$2*(E16+$B$21))^3</f>
        <v>4.4050194792505257</v>
      </c>
      <c r="H16" s="5">
        <f t="shared" si="0"/>
        <v>1.0249586989891701</v>
      </c>
      <c r="I16" s="5">
        <f t="shared" si="1"/>
        <v>8.7027726312505251</v>
      </c>
      <c r="J16" s="6" t="e">
        <f>0.5*$B$17*#REF!*(cs*(E16+$B$21))^3</f>
        <v>#REF!</v>
      </c>
      <c r="K16" s="6" t="e">
        <f t="shared" si="2"/>
        <v>#REF!</v>
      </c>
      <c r="L16" s="6" t="e">
        <f t="shared" si="3"/>
        <v>#REF!</v>
      </c>
    </row>
    <row r="17" spans="1:12" x14ac:dyDescent="0.3">
      <c r="A17" t="s">
        <v>24</v>
      </c>
      <c r="B17" s="1">
        <v>1.2250000000000001</v>
      </c>
      <c r="C17" t="s">
        <v>17</v>
      </c>
      <c r="E17">
        <f t="shared" si="4"/>
        <v>6</v>
      </c>
      <c r="F17" s="5">
        <f>$B$12*$B$14*$B$13*Constants!$C$2*E17</f>
        <v>5.1573037824000005</v>
      </c>
      <c r="G17" s="5">
        <f>0.5*$B$17*$B$18*(Constants!$C$2*(E17+$B$21))^3</f>
        <v>6.7036860601781525</v>
      </c>
      <c r="H17" s="5">
        <f t="shared" si="0"/>
        <v>1.2998431628277147</v>
      </c>
      <c r="I17" s="5">
        <f t="shared" si="1"/>
        <v>11.860989842578153</v>
      </c>
      <c r="J17" s="6" t="e">
        <f>0.5*$B$17*#REF!*(cs*(E17+$B$21))^3</f>
        <v>#REF!</v>
      </c>
      <c r="K17" s="6" t="e">
        <f t="shared" si="2"/>
        <v>#REF!</v>
      </c>
      <c r="L17" s="6" t="e">
        <f t="shared" si="3"/>
        <v>#REF!</v>
      </c>
    </row>
    <row r="18" spans="1:12" x14ac:dyDescent="0.3">
      <c r="A18" t="s">
        <v>26</v>
      </c>
      <c r="B18" s="9">
        <v>0.27300000000000002</v>
      </c>
      <c r="C18" t="s">
        <v>18</v>
      </c>
      <c r="E18">
        <f t="shared" si="4"/>
        <v>7</v>
      </c>
      <c r="F18" s="5">
        <f>$B$12*$B$14*$B$13*Constants!$C$2*E18</f>
        <v>6.0168544128000008</v>
      </c>
      <c r="G18" s="5">
        <f>0.5*$B$17*$B$18*(Constants!$C$2*(E18+$B$21))^3</f>
        <v>9.6885690022545106</v>
      </c>
      <c r="H18" s="5">
        <f t="shared" si="0"/>
        <v>1.6102382304021616</v>
      </c>
      <c r="I18" s="5">
        <f t="shared" si="1"/>
        <v>15.705423415054511</v>
      </c>
      <c r="J18" s="6" t="e">
        <f>0.5*$B$17*#REF!*(cs*(E18+$B$21))^3</f>
        <v>#REF!</v>
      </c>
      <c r="K18" s="6" t="e">
        <f t="shared" si="2"/>
        <v>#REF!</v>
      </c>
      <c r="L18" s="6" t="e">
        <f t="shared" si="3"/>
        <v>#REF!</v>
      </c>
    </row>
    <row r="19" spans="1:12" x14ac:dyDescent="0.3">
      <c r="A19" t="s">
        <v>72</v>
      </c>
      <c r="B19" s="13">
        <v>0.72</v>
      </c>
      <c r="E19">
        <f t="shared" si="4"/>
        <v>8</v>
      </c>
      <c r="F19" s="5">
        <f>$B$12*$B$14*$B$13*Constants!$C$2*E19</f>
        <v>6.876405043200001</v>
      </c>
      <c r="G19" s="5">
        <f>0.5*$B$17*$B$18*(Constants!$C$2*(E19+$B$21))^3</f>
        <v>13.449299491627551</v>
      </c>
      <c r="H19" s="5">
        <f t="shared" si="0"/>
        <v>1.9558620248711804</v>
      </c>
      <c r="I19" s="5">
        <f t="shared" si="1"/>
        <v>20.325704534827551</v>
      </c>
      <c r="J19" s="6" t="e">
        <f>0.5*$B$17*#REF!*(cs*(E19+$B$21))^3</f>
        <v>#REF!</v>
      </c>
      <c r="K19" s="6" t="e">
        <f t="shared" si="2"/>
        <v>#REF!</v>
      </c>
      <c r="L19" s="6" t="e">
        <f t="shared" si="3"/>
        <v>#REF!</v>
      </c>
    </row>
    <row r="20" spans="1:12" x14ac:dyDescent="0.3">
      <c r="A20" t="s">
        <v>73</v>
      </c>
      <c r="B20" s="10">
        <f>2.3</f>
        <v>2.2999999999999998</v>
      </c>
      <c r="C20" t="s">
        <v>39</v>
      </c>
      <c r="E20">
        <f t="shared" si="4"/>
        <v>9</v>
      </c>
      <c r="F20" s="5">
        <f>$B$12*$B$14*$B$13*Constants!$C$2*E20</f>
        <v>7.7359556736000012</v>
      </c>
      <c r="G20" s="5">
        <f>0.5*$B$17*$B$18*(Constants!$C$2*(E20+$B$21))^3</f>
        <v>18.075508714445217</v>
      </c>
      <c r="H20" s="5">
        <f t="shared" si="0"/>
        <v>2.3365579479895864</v>
      </c>
      <c r="I20" s="5">
        <f t="shared" si="1"/>
        <v>25.811464388045216</v>
      </c>
      <c r="J20" s="6" t="e">
        <f>0.5*$B$17*#REF!*(cs*(E20+$B$21))^3</f>
        <v>#REF!</v>
      </c>
      <c r="K20" s="6" t="e">
        <f t="shared" si="2"/>
        <v>#REF!</v>
      </c>
      <c r="L20" s="6" t="e">
        <f t="shared" si="3"/>
        <v>#REF!</v>
      </c>
    </row>
    <row r="21" spans="1:12" x14ac:dyDescent="0.3">
      <c r="A21" t="s">
        <v>64</v>
      </c>
      <c r="B21" s="18">
        <f>B19*B20</f>
        <v>1.6559999999999999</v>
      </c>
      <c r="C21" t="s">
        <v>19</v>
      </c>
      <c r="E21">
        <f t="shared" si="4"/>
        <v>10</v>
      </c>
      <c r="F21" s="5">
        <f>$B$12*$B$14*$B$13*Constants!$C$2*E21</f>
        <v>8.5955063040000006</v>
      </c>
      <c r="G21" s="5">
        <f>0.5*$B$17*$B$18*(Constants!$C$2*(E21+$B$21))^3</f>
        <v>23.656827856855486</v>
      </c>
      <c r="H21" s="5">
        <f t="shared" si="0"/>
        <v>2.7522320408102727</v>
      </c>
      <c r="I21" s="5">
        <f t="shared" si="1"/>
        <v>32.252334160855483</v>
      </c>
      <c r="J21" s="6" t="e">
        <f>0.5*$B$17*#REF!*(cs*(E21+$B$21))^3</f>
        <v>#REF!</v>
      </c>
      <c r="K21" s="6" t="e">
        <f t="shared" si="2"/>
        <v>#REF!</v>
      </c>
      <c r="L21" s="6" t="e">
        <f t="shared" si="3"/>
        <v>#REF!</v>
      </c>
    </row>
    <row r="22" spans="1:12" x14ac:dyDescent="0.3">
      <c r="E22">
        <f t="shared" si="4"/>
        <v>11</v>
      </c>
      <c r="F22" s="5">
        <f>$B$12*$B$14*$B$13*Constants!$C$2*E22</f>
        <v>9.4550569344000017</v>
      </c>
      <c r="G22" s="5">
        <f>0.5*$B$17*$B$18*(Constants!$C$2*(E22+$B$21))^3</f>
        <v>30.28288810500629</v>
      </c>
      <c r="H22" s="5">
        <f t="shared" si="0"/>
        <v>3.2028245112759839</v>
      </c>
      <c r="I22" s="5">
        <f t="shared" si="1"/>
        <v>39.737945039406291</v>
      </c>
      <c r="J22" s="6" t="e">
        <f>0.5*$B$17*#REF!*(cs*(E22+$B$21))^3</f>
        <v>#REF!</v>
      </c>
      <c r="K22" s="6" t="e">
        <f t="shared" si="2"/>
        <v>#REF!</v>
      </c>
      <c r="L22" s="6" t="e">
        <f t="shared" si="3"/>
        <v>#REF!</v>
      </c>
    </row>
    <row r="23" spans="1:12" x14ac:dyDescent="0.3">
      <c r="E23">
        <f t="shared" si="4"/>
        <v>12</v>
      </c>
      <c r="F23" s="5">
        <f>$B$12*$B$14*$B$13*Constants!$C$2*E23</f>
        <v>10.314607564800001</v>
      </c>
      <c r="G23" s="5">
        <f>0.5*$B$17*$B$18*(Constants!$C$2*(E23+$B$21))^3</f>
        <v>38.043320645045576</v>
      </c>
      <c r="H23" s="5">
        <f t="shared" si="0"/>
        <v>3.6882954980152198</v>
      </c>
      <c r="I23" s="5">
        <f t="shared" si="1"/>
        <v>48.357928209845575</v>
      </c>
      <c r="J23" s="6" t="e">
        <f>0.5*$B$17*#REF!*(cs*(E23+$B$21))^3</f>
        <v>#REF!</v>
      </c>
      <c r="K23" s="6" t="e">
        <f t="shared" si="2"/>
        <v>#REF!</v>
      </c>
      <c r="L23" s="6" t="e">
        <f t="shared" si="3"/>
        <v>#REF!</v>
      </c>
    </row>
    <row r="24" spans="1:12" x14ac:dyDescent="0.3">
      <c r="A24" s="7" t="s">
        <v>71</v>
      </c>
      <c r="E24">
        <f t="shared" si="4"/>
        <v>13</v>
      </c>
      <c r="F24" s="5">
        <f>$B$12*$B$14*$B$13*Constants!$C$2*E24</f>
        <v>11.174158195200002</v>
      </c>
      <c r="G24" s="5">
        <f>0.5*$B$17*$B$18*(Constants!$C$2*(E24+$B$21))^3</f>
        <v>47.027756663121323</v>
      </c>
      <c r="H24" s="5">
        <f t="shared" si="0"/>
        <v>4.2086174046938654</v>
      </c>
      <c r="I24" s="5">
        <f t="shared" si="1"/>
        <v>58.201914858321324</v>
      </c>
      <c r="J24" s="6" t="e">
        <f>0.5*$B$17*#REF!*(cs*(E24+$B$21))^3</f>
        <v>#REF!</v>
      </c>
      <c r="K24" s="6" t="e">
        <f t="shared" si="2"/>
        <v>#REF!</v>
      </c>
      <c r="L24" s="6" t="e">
        <f t="shared" si="3"/>
        <v>#REF!</v>
      </c>
    </row>
    <row r="25" spans="1:12" x14ac:dyDescent="0.3">
      <c r="A25" t="s">
        <v>74</v>
      </c>
      <c r="E25">
        <f t="shared" si="4"/>
        <v>14</v>
      </c>
      <c r="F25" s="5">
        <f>$B$12*$B$14*$B$13*Constants!$C$2*E25</f>
        <v>12.033708825600002</v>
      </c>
      <c r="G25" s="5">
        <f>0.5*$B$17*$B$18*(Constants!$C$2*(E25+$B$21))^3</f>
        <v>57.325827345381477</v>
      </c>
      <c r="H25" s="5">
        <f t="shared" si="0"/>
        <v>4.7637705196446953</v>
      </c>
      <c r="I25" s="5">
        <f t="shared" si="1"/>
        <v>69.359536170981471</v>
      </c>
      <c r="J25" s="6" t="e">
        <f>0.5*$B$17*#REF!*(cs*(E25+$B$21))^3</f>
        <v>#REF!</v>
      </c>
      <c r="K25" s="6" t="e">
        <f t="shared" si="2"/>
        <v>#REF!</v>
      </c>
      <c r="L25" s="6" t="e">
        <f t="shared" si="3"/>
        <v>#REF!</v>
      </c>
    </row>
    <row r="26" spans="1:12" x14ac:dyDescent="0.3">
      <c r="A26" t="s">
        <v>75</v>
      </c>
      <c r="D26"/>
      <c r="E26">
        <f t="shared" si="4"/>
        <v>15</v>
      </c>
      <c r="F26" s="5">
        <f>$B$12*$B$14*$B$13*Constants!$C$2*E26</f>
        <v>12.893259456000003</v>
      </c>
      <c r="G26" s="5">
        <f>0.5*$B$17*$B$18*(Constants!$C$2*(E26+$B$21))^3</f>
        <v>69.027163877973919</v>
      </c>
      <c r="H26" s="5">
        <f t="shared" si="0"/>
        <v>5.35374038764507</v>
      </c>
      <c r="I26" s="5">
        <f t="shared" si="1"/>
        <v>81.920423333973929</v>
      </c>
      <c r="J26" s="6" t="e">
        <f>0.5*$B$17*#REF!*(cs*(E26+$B$21))^3</f>
        <v>#REF!</v>
      </c>
      <c r="K26" s="6" t="e">
        <f t="shared" si="2"/>
        <v>#REF!</v>
      </c>
      <c r="L26" s="6" t="e">
        <f t="shared" si="3"/>
        <v>#REF!</v>
      </c>
    </row>
    <row r="27" spans="1:12" x14ac:dyDescent="0.3">
      <c r="A27" t="s">
        <v>52</v>
      </c>
      <c r="D27"/>
      <c r="E27">
        <f t="shared" si="4"/>
        <v>16</v>
      </c>
      <c r="F27" s="5">
        <f>$B$12*$B$14*$B$13*Constants!$C$2*E27</f>
        <v>13.752810086400002</v>
      </c>
      <c r="G27" s="5">
        <f>0.5*$B$17*$B$18*(Constants!$C$2*(E27+$B$21))^3</f>
        <v>82.221397447046741</v>
      </c>
      <c r="H27" s="5">
        <f t="shared" si="0"/>
        <v>5.9785161672780278</v>
      </c>
      <c r="I27" s="5">
        <f t="shared" si="1"/>
        <v>95.974207533446744</v>
      </c>
      <c r="J27" s="6" t="e">
        <f>0.5*$B$17*#REF!*(cs*(E27+$B$21))^3</f>
        <v>#REF!</v>
      </c>
      <c r="K27" s="6" t="e">
        <f t="shared" si="2"/>
        <v>#REF!</v>
      </c>
      <c r="L27" s="6" t="e">
        <f t="shared" si="3"/>
        <v>#REF!</v>
      </c>
    </row>
    <row r="28" spans="1:12" x14ac:dyDescent="0.3">
      <c r="D28"/>
      <c r="E28">
        <f t="shared" si="4"/>
        <v>17</v>
      </c>
      <c r="F28" s="5">
        <f>$B$12*$B$14*$B$13*Constants!$C$2*E28</f>
        <v>14.612360716800001</v>
      </c>
      <c r="G28" s="5">
        <f>0.5*$B$17*$B$18*(Constants!$C$2*(E28+$B$21))^3</f>
        <v>96.998159238747775</v>
      </c>
      <c r="H28" s="5">
        <f t="shared" si="0"/>
        <v>6.6380895680482253</v>
      </c>
      <c r="I28" s="5">
        <f t="shared" si="1"/>
        <v>111.61051995554777</v>
      </c>
      <c r="J28" s="6" t="e">
        <f>0.5*$B$17*#REF!*(cs*(E28+$B$21))^3</f>
        <v>#REF!</v>
      </c>
      <c r="K28" s="6" t="e">
        <f t="shared" si="2"/>
        <v>#REF!</v>
      </c>
      <c r="L28" s="6" t="e">
        <f t="shared" si="3"/>
        <v>#REF!</v>
      </c>
    </row>
    <row r="29" spans="1:12" x14ac:dyDescent="0.3">
      <c r="D29"/>
      <c r="E29">
        <f t="shared" si="4"/>
        <v>18</v>
      </c>
      <c r="F29" s="5">
        <f>$B$12*$B$14*$B$13*Constants!$C$2*E29</f>
        <v>15.471911347200002</v>
      </c>
      <c r="G29" s="5">
        <f>0.5*$B$17*$B$18*(Constants!$C$2*(E29+$B$21))^3</f>
        <v>113.4470804392251</v>
      </c>
      <c r="H29" s="5">
        <f t="shared" si="0"/>
        <v>7.3324541417926339</v>
      </c>
      <c r="I29" s="5">
        <f t="shared" si="1"/>
        <v>128.9189917864251</v>
      </c>
      <c r="J29" s="6" t="e">
        <f>0.5*$B$17*#REF!*(cs*(E29+$B$21))^3</f>
        <v>#REF!</v>
      </c>
      <c r="K29" s="6" t="e">
        <f t="shared" si="2"/>
        <v>#REF!</v>
      </c>
      <c r="L29" s="6" t="e">
        <f t="shared" si="3"/>
        <v>#REF!</v>
      </c>
    </row>
    <row r="30" spans="1:12" x14ac:dyDescent="0.3">
      <c r="D30"/>
      <c r="E30">
        <f t="shared" si="4"/>
        <v>19</v>
      </c>
      <c r="F30" s="5">
        <f>$B$12*$B$14*$B$13*Constants!$C$2*E30</f>
        <v>16.331461977600004</v>
      </c>
      <c r="G30" s="5">
        <f>0.5*$B$17*$B$18*(Constants!$C$2*(E30+$B$21))^3</f>
        <v>131.65779223462653</v>
      </c>
      <c r="H30" s="5">
        <f t="shared" si="0"/>
        <v>8.061604797856214</v>
      </c>
      <c r="I30" s="5">
        <f t="shared" si="1"/>
        <v>147.98925421222654</v>
      </c>
      <c r="J30" s="6" t="e">
        <f>0.5*$B$17*#REF!*(cs*(E30+$B$21))^3</f>
        <v>#REF!</v>
      </c>
      <c r="K30" s="6" t="e">
        <f t="shared" si="2"/>
        <v>#REF!</v>
      </c>
      <c r="L30" s="6" t="e">
        <f t="shared" si="3"/>
        <v>#REF!</v>
      </c>
    </row>
    <row r="31" spans="1:12" x14ac:dyDescent="0.3">
      <c r="D31"/>
      <c r="E31">
        <f t="shared" si="4"/>
        <v>20</v>
      </c>
      <c r="F31" s="5">
        <f>$B$12*$B$14*$B$13*Constants!$C$2*E31</f>
        <v>17.191012608000001</v>
      </c>
      <c r="G31" s="5">
        <f>0.5*$B$17*$B$18*(Constants!$C$2*(E31+$B$21))^3</f>
        <v>151.71992581110001</v>
      </c>
      <c r="H31" s="5">
        <f t="shared" si="0"/>
        <v>8.825537463714948</v>
      </c>
      <c r="I31" s="5">
        <f t="shared" si="1"/>
        <v>168.91093841910001</v>
      </c>
      <c r="J31" s="6" t="e">
        <f>0.5*$B$17*#REF!*(cs*(E31+$B$21))^3</f>
        <v>#REF!</v>
      </c>
      <c r="K31" s="6" t="e">
        <f t="shared" si="2"/>
        <v>#REF!</v>
      </c>
      <c r="L31" s="6" t="e">
        <f t="shared" si="3"/>
        <v>#REF!</v>
      </c>
    </row>
    <row r="32" spans="1:12" x14ac:dyDescent="0.3">
      <c r="D32"/>
      <c r="E32">
        <f t="shared" si="4"/>
        <v>21</v>
      </c>
      <c r="F32" s="5">
        <f>$B$12*$B$14*$B$13*Constants!$C$2*E32</f>
        <v>18.050563238400002</v>
      </c>
      <c r="G32" s="5">
        <f>0.5*$B$17*$B$18*(Constants!$C$2*(E32+$B$21))^3</f>
        <v>173.72311235479376</v>
      </c>
      <c r="H32" s="5">
        <f t="shared" si="0"/>
        <v>9.6242488425636807</v>
      </c>
      <c r="I32" s="5">
        <f t="shared" si="1"/>
        <v>191.77367559319376</v>
      </c>
      <c r="J32" s="6" t="e">
        <f>0.5*$B$17*#REF!*(cs*(E32+$B$21))^3</f>
        <v>#REF!</v>
      </c>
      <c r="K32" s="6" t="e">
        <f t="shared" si="2"/>
        <v>#REF!</v>
      </c>
      <c r="L32" s="6" t="e">
        <f t="shared" si="3"/>
        <v>#REF!</v>
      </c>
    </row>
    <row r="33" spans="1:14" x14ac:dyDescent="0.3">
      <c r="D33"/>
      <c r="E33">
        <f t="shared" si="4"/>
        <v>22</v>
      </c>
      <c r="F33" s="5">
        <f>$B$12*$B$14*$B$13*Constants!$C$2*E33</f>
        <v>18.910113868800003</v>
      </c>
      <c r="G33" s="5">
        <f>0.5*$B$17*$B$18*(Constants!$C$2*(E33+$B$21))^3</f>
        <v>197.75698305185534</v>
      </c>
      <c r="H33" s="5">
        <f t="shared" si="0"/>
        <v>10.457736237016356</v>
      </c>
      <c r="I33" s="5">
        <f t="shared" si="1"/>
        <v>216.66709692065535</v>
      </c>
      <c r="J33" s="6" t="e">
        <f>0.5*$B$17*#REF!*(cs*(E33+$B$21))^3</f>
        <v>#REF!</v>
      </c>
      <c r="K33" s="6" t="e">
        <f t="shared" si="2"/>
        <v>#REF!</v>
      </c>
      <c r="L33" s="6" t="e">
        <f t="shared" si="3"/>
        <v>#REF!</v>
      </c>
    </row>
    <row r="34" spans="1:14" x14ac:dyDescent="0.3">
      <c r="A34" t="s">
        <v>70</v>
      </c>
      <c r="D34"/>
      <c r="E34">
        <f t="shared" si="4"/>
        <v>23</v>
      </c>
      <c r="F34" s="5">
        <f>$B$12*$B$14*$B$13*Constants!$C$2*E34</f>
        <v>19.769664499200005</v>
      </c>
      <c r="G34" s="5">
        <f>0.5*$B$17*$B$18*(Constants!$C$2*(E34+$B$21))^3</f>
        <v>223.91116908843293</v>
      </c>
      <c r="H34" s="5">
        <f t="shared" si="0"/>
        <v>11.325997418797556</v>
      </c>
      <c r="I34" s="5">
        <f t="shared" si="1"/>
        <v>243.68083358763295</v>
      </c>
      <c r="J34" s="6" t="e">
        <f>0.5*$B$17*#REF!*(cs*(E34+$B$21))^3</f>
        <v>#REF!</v>
      </c>
      <c r="K34" s="6" t="e">
        <f t="shared" si="2"/>
        <v>#REF!</v>
      </c>
      <c r="L34" s="6" t="e">
        <f t="shared" si="3"/>
        <v>#REF!</v>
      </c>
    </row>
    <row r="35" spans="1:14" ht="14.25" customHeight="1" x14ac:dyDescent="0.3">
      <c r="D35"/>
      <c r="E35">
        <f t="shared" si="4"/>
        <v>24</v>
      </c>
      <c r="F35" s="5">
        <f>$B$12*$B$14*$B$13*Constants!$C$2*E35</f>
        <v>20.629215129600002</v>
      </c>
      <c r="G35" s="5">
        <f>0.5*$B$17*$B$18*(Constants!$C$2*(E35+$B$21))^3</f>
        <v>252.27530165067444</v>
      </c>
      <c r="H35" s="5">
        <f t="shared" si="0"/>
        <v>12.229030531011094</v>
      </c>
      <c r="I35" s="5">
        <f t="shared" si="1"/>
        <v>272.90451678027443</v>
      </c>
      <c r="J35" s="6" t="e">
        <f>0.5*$B$17*#REF!*(cs*(E35+$B$21))^3</f>
        <v>#REF!</v>
      </c>
      <c r="K35" s="6" t="e">
        <f t="shared" si="2"/>
        <v>#REF!</v>
      </c>
      <c r="L35" s="6" t="e">
        <f t="shared" si="3"/>
        <v>#REF!</v>
      </c>
    </row>
    <row r="36" spans="1:14" x14ac:dyDescent="0.3">
      <c r="D36"/>
      <c r="E36">
        <f t="shared" si="4"/>
        <v>25</v>
      </c>
      <c r="F36" s="5">
        <f>$B$12*$B$14*$B$13*Constants!$C$2*E36</f>
        <v>21.488765760000003</v>
      </c>
      <c r="G36" s="5">
        <f>0.5*$B$17*$B$18*(Constants!$C$2*(E36+$B$21))^3</f>
        <v>282.93901192472799</v>
      </c>
      <c r="H36" s="5">
        <f t="shared" si="0"/>
        <v>13.166834013864179</v>
      </c>
      <c r="I36" s="5">
        <f t="shared" si="1"/>
        <v>304.42777768472797</v>
      </c>
      <c r="J36" s="6" t="e">
        <f>0.5*$B$17*#REF!*(cs*(E36+$B$21))^3</f>
        <v>#REF!</v>
      </c>
      <c r="K36" s="6" t="e">
        <f t="shared" si="2"/>
        <v>#REF!</v>
      </c>
      <c r="L36" s="6" t="e">
        <f t="shared" si="3"/>
        <v>#REF!</v>
      </c>
    </row>
    <row r="37" spans="1:14" x14ac:dyDescent="0.3">
      <c r="D37"/>
      <c r="E37">
        <f t="shared" si="4"/>
        <v>26</v>
      </c>
      <c r="F37" s="5">
        <f>$B$12*$B$14*$B$13*Constants!$C$2*E37</f>
        <v>22.348316390400004</v>
      </c>
      <c r="G37" s="5">
        <f>0.5*$B$17*$B$18*(Constants!$C$2*(E37+$B$21))^3</f>
        <v>315.99193109674121</v>
      </c>
      <c r="H37" s="5">
        <f t="shared" si="0"/>
        <v>14.13940654753212</v>
      </c>
      <c r="I37" s="5">
        <f t="shared" si="1"/>
        <v>338.3402474871412</v>
      </c>
      <c r="J37" s="6" t="e">
        <f>0.5*$B$17*#REF!*(cs*(E37+$B$21))^3</f>
        <v>#REF!</v>
      </c>
      <c r="K37" s="6" t="e">
        <f t="shared" si="2"/>
        <v>#REF!</v>
      </c>
      <c r="L37" s="6" t="e">
        <f t="shared" si="3"/>
        <v>#REF!</v>
      </c>
    </row>
    <row r="38" spans="1:14" x14ac:dyDescent="0.3">
      <c r="E38">
        <f t="shared" si="4"/>
        <v>27</v>
      </c>
      <c r="F38" s="5">
        <f>$B$12*$B$14*$B$13*Constants!$C$2*E38</f>
        <v>23.207867020800002</v>
      </c>
      <c r="G38" s="5">
        <f>0.5*$B$17*$B$18*(Constants!$C$2*(E38+$B$21))^3</f>
        <v>351.52369035286216</v>
      </c>
      <c r="H38" s="5">
        <f t="shared" si="0"/>
        <v>15.14674700771983</v>
      </c>
      <c r="I38" s="5">
        <f t="shared" si="1"/>
        <v>374.73155737366216</v>
      </c>
      <c r="J38" s="6" t="e">
        <f>0.5*$B$17*#REF!*(cs*(E38+$B$21))^3</f>
        <v>#REF!</v>
      </c>
      <c r="K38" s="6" t="e">
        <f t="shared" si="2"/>
        <v>#REF!</v>
      </c>
      <c r="L38" s="6" t="e">
        <f t="shared" si="3"/>
        <v>#REF!</v>
      </c>
    </row>
    <row r="39" spans="1:14" x14ac:dyDescent="0.3">
      <c r="E39">
        <f t="shared" si="4"/>
        <v>28</v>
      </c>
      <c r="F39" s="5">
        <f>$B$12*$B$14*$B$13*Constants!$C$2*E39</f>
        <v>24.067417651200003</v>
      </c>
      <c r="G39" s="5">
        <f>0.5*$B$17*$B$18*(Constants!$C$2*(E39+$B$21))^3</f>
        <v>389.62392087923917</v>
      </c>
      <c r="H39" s="5">
        <f t="shared" si="0"/>
        <v>16.188854430745813</v>
      </c>
      <c r="I39" s="5">
        <f t="shared" si="1"/>
        <v>413.69133853043917</v>
      </c>
      <c r="J39" s="6" t="e">
        <f>0.5*$B$17*#REF!*(cs*(E39+$B$21))^3</f>
        <v>#REF!</v>
      </c>
      <c r="K39" s="6" t="e">
        <f t="shared" si="2"/>
        <v>#REF!</v>
      </c>
      <c r="L39" s="6" t="e">
        <f t="shared" si="3"/>
        <v>#REF!</v>
      </c>
    </row>
    <row r="40" spans="1:14" x14ac:dyDescent="0.3">
      <c r="E40">
        <f t="shared" si="4"/>
        <v>29</v>
      </c>
      <c r="F40" s="5">
        <f>$B$12*$B$14*$B$13*Constants!$C$2*E40</f>
        <v>24.926968281600004</v>
      </c>
      <c r="G40" s="5">
        <f>0.5*$B$17*$B$18*(Constants!$C$2*(E40+$B$21))^3</f>
        <v>430.38225386201958</v>
      </c>
      <c r="H40" s="5">
        <f t="shared" si="0"/>
        <v>17.265727985850123</v>
      </c>
      <c r="I40" s="5">
        <f t="shared" si="1"/>
        <v>455.30922214361959</v>
      </c>
      <c r="J40" s="6" t="e">
        <f>0.5*$B$17*#REF!*(cs*(E40+$B$21))^3</f>
        <v>#REF!</v>
      </c>
      <c r="K40" s="6" t="e">
        <f t="shared" si="2"/>
        <v>#REF!</v>
      </c>
      <c r="L40" s="6" t="e">
        <f t="shared" si="3"/>
        <v>#REF!</v>
      </c>
      <c r="N40" s="7" t="s">
        <v>20</v>
      </c>
    </row>
    <row r="41" spans="1:14" x14ac:dyDescent="0.3">
      <c r="E41">
        <f t="shared" si="4"/>
        <v>30</v>
      </c>
      <c r="F41" s="5">
        <f>$B$12*$B$14*$B$13*Constants!$C$2*E41</f>
        <v>25.786518912000005</v>
      </c>
      <c r="G41" s="5">
        <f>0.5*$B$17*$B$18*(Constants!$C$2*(E41+$B$21))^3</f>
        <v>473.88832048735168</v>
      </c>
      <c r="H41" s="5">
        <f t="shared" si="0"/>
        <v>18.377366953040845</v>
      </c>
      <c r="I41" s="5">
        <f t="shared" si="1"/>
        <v>499.6748393993517</v>
      </c>
      <c r="J41" s="6" t="e">
        <f>0.5*$B$17*#REF!*(cs*(E41+$B$21))^3</f>
        <v>#REF!</v>
      </c>
      <c r="K41" s="6" t="e">
        <f t="shared" si="2"/>
        <v>#REF!</v>
      </c>
      <c r="L41" s="6" t="e">
        <f t="shared" si="3"/>
        <v>#REF!</v>
      </c>
      <c r="N41" t="s">
        <v>20</v>
      </c>
    </row>
    <row r="42" spans="1:14" x14ac:dyDescent="0.3">
      <c r="E42">
        <f t="shared" si="4"/>
        <v>31</v>
      </c>
      <c r="F42" s="5">
        <f>$B$12*$B$14*$B$13*Constants!$C$2*E42</f>
        <v>26.646069542400003</v>
      </c>
      <c r="G42" s="5">
        <f>0.5*$B$17*$B$18*(Constants!$C$2*(E42+$B$21))^3</f>
        <v>520.23175194138366</v>
      </c>
      <c r="H42" s="5">
        <f t="shared" si="0"/>
        <v>19.523770705228241</v>
      </c>
      <c r="I42" s="5">
        <f t="shared" si="1"/>
        <v>546.87782148378369</v>
      </c>
      <c r="J42" s="6" t="e">
        <f>0.5*$B$17*#REF!*(cs*(E42+$B$21))^3</f>
        <v>#REF!</v>
      </c>
      <c r="K42" s="6" t="e">
        <f t="shared" si="2"/>
        <v>#REF!</v>
      </c>
      <c r="L42" s="6" t="e">
        <f t="shared" si="3"/>
        <v>#REF!</v>
      </c>
    </row>
    <row r="43" spans="1:14" x14ac:dyDescent="0.3">
      <c r="E43">
        <f t="shared" si="4"/>
        <v>32</v>
      </c>
      <c r="F43" s="5">
        <f>$B$12*$B$14*$B$13*Constants!$C$2*E43</f>
        <v>27.505620172800004</v>
      </c>
      <c r="G43" s="5">
        <f>0.5*$B$17*$B$18*(Constants!$C$2*(E43+$B$21))^3</f>
        <v>569.5021794102629</v>
      </c>
      <c r="H43" s="5">
        <f t="shared" si="0"/>
        <v>20.704938693708755</v>
      </c>
      <c r="I43" s="5">
        <f t="shared" si="1"/>
        <v>597.00779958306293</v>
      </c>
      <c r="J43" s="6" t="e">
        <f>0.5*$B$17*#REF!*(cs*(E43+$B$21))^3</f>
        <v>#REF!</v>
      </c>
      <c r="K43" s="6" t="e">
        <f t="shared" si="2"/>
        <v>#REF!</v>
      </c>
      <c r="L43" s="6" t="e">
        <f t="shared" si="3"/>
        <v>#REF!</v>
      </c>
    </row>
    <row r="44" spans="1:14" x14ac:dyDescent="0.3">
      <c r="E44">
        <f t="shared" si="4"/>
        <v>33</v>
      </c>
      <c r="F44" s="5">
        <f>$B$12*$B$14*$B$13*Constants!$C$2*E44</f>
        <v>28.365170803200005</v>
      </c>
      <c r="G44" s="5">
        <f>0.5*$B$17*$B$18*(Constants!$C$2*(E44+$B$21))^3</f>
        <v>621.78923408013759</v>
      </c>
      <c r="H44" s="5">
        <f t="shared" si="0"/>
        <v>21.920870436288389</v>
      </c>
      <c r="I44" s="5">
        <f t="shared" si="1"/>
        <v>650.15440488333763</v>
      </c>
      <c r="J44" s="6" t="e">
        <f>0.5*$B$17*#REF!*(cs*(E44+$B$21))^3</f>
        <v>#REF!</v>
      </c>
      <c r="K44" s="6" t="e">
        <f t="shared" si="2"/>
        <v>#REF!</v>
      </c>
      <c r="L44" s="6" t="e">
        <f t="shared" si="3"/>
        <v>#REF!</v>
      </c>
    </row>
    <row r="45" spans="1:14" x14ac:dyDescent="0.3">
      <c r="E45">
        <f t="shared" si="4"/>
        <v>34</v>
      </c>
      <c r="F45" s="5">
        <f>$B$12*$B$14*$B$13*Constants!$C$2*E45</f>
        <v>29.224721433600003</v>
      </c>
      <c r="G45" s="5">
        <f>0.5*$B$17*$B$18*(Constants!$C$2*(E45+$B$21))^3</f>
        <v>677.18254713715601</v>
      </c>
      <c r="H45" s="5">
        <f t="shared" si="0"/>
        <v>23.171565507501857</v>
      </c>
      <c r="I45" s="5">
        <f t="shared" si="1"/>
        <v>706.40726857075606</v>
      </c>
      <c r="J45" s="6" t="e">
        <f>0.5*$B$17*#REF!*(cs*(E45+$B$21))^3</f>
        <v>#REF!</v>
      </c>
      <c r="K45" s="6" t="e">
        <f t="shared" si="2"/>
        <v>#REF!</v>
      </c>
      <c r="L45" s="6" t="e">
        <f t="shared" si="3"/>
        <v>#REF!</v>
      </c>
      <c r="N45" t="s">
        <v>21</v>
      </c>
    </row>
    <row r="46" spans="1:14" x14ac:dyDescent="0.3">
      <c r="E46">
        <f t="shared" si="4"/>
        <v>35</v>
      </c>
      <c r="F46" s="5">
        <f>$B$12*$B$14*$B$13*Constants!$C$2*E46</f>
        <v>30.084272064000004</v>
      </c>
      <c r="G46" s="5">
        <f>0.5*$B$17*$B$18*(Constants!$C$2*(E46+$B$21))^3</f>
        <v>735.77174976746539</v>
      </c>
      <c r="H46" s="5">
        <f t="shared" si="0"/>
        <v>24.457023530508426</v>
      </c>
      <c r="I46" s="5">
        <f t="shared" si="1"/>
        <v>765.85602183146534</v>
      </c>
      <c r="J46" s="6" t="e">
        <f>0.5*$B$17*#REF!*(cs*(E46+$B$21))^3</f>
        <v>#REF!</v>
      </c>
      <c r="K46" s="6" t="e">
        <f t="shared" si="2"/>
        <v>#REF!</v>
      </c>
      <c r="L46" s="6" t="e">
        <f t="shared" si="3"/>
        <v>#REF!</v>
      </c>
      <c r="N46" t="s">
        <v>22</v>
      </c>
    </row>
    <row r="47" spans="1:14" x14ac:dyDescent="0.3">
      <c r="E47">
        <f t="shared" si="4"/>
        <v>36</v>
      </c>
      <c r="F47" s="5">
        <f>$B$12*$B$14*$B$13*Constants!$C$2*E47</f>
        <v>30.943822694400005</v>
      </c>
      <c r="G47" s="5">
        <f>0.5*$B$17*$B$18*(Constants!$C$2*(E47+$B$21))^3</f>
        <v>797.64647315721459</v>
      </c>
      <c r="H47" s="5">
        <f t="shared" si="0"/>
        <v>25.777244170338626</v>
      </c>
      <c r="I47" s="5">
        <f t="shared" si="1"/>
        <v>828.59029585161454</v>
      </c>
      <c r="J47" s="6" t="e">
        <f>0.5*$B$17*#REF!*(cs*(E47+$B$21))^3</f>
        <v>#REF!</v>
      </c>
      <c r="K47" s="6" t="e">
        <f t="shared" si="2"/>
        <v>#REF!</v>
      </c>
      <c r="L47" s="6" t="e">
        <f t="shared" si="3"/>
        <v>#REF!</v>
      </c>
    </row>
    <row r="48" spans="1:14" x14ac:dyDescent="0.3">
      <c r="E48">
        <f t="shared" si="4"/>
        <v>37</v>
      </c>
      <c r="F48" s="5">
        <f>$B$12*$B$14*$B$13*Constants!$C$2*E48</f>
        <v>31.803373324800006</v>
      </c>
      <c r="G48" s="5">
        <f>0.5*$B$17*$B$18*(Constants!$C$2*(E48+$B$21))^3</f>
        <v>862.89634849255117</v>
      </c>
      <c r="H48" s="5">
        <f t="shared" si="0"/>
        <v>27.132227128235851</v>
      </c>
      <c r="I48" s="5">
        <f t="shared" si="1"/>
        <v>894.69972181735113</v>
      </c>
      <c r="J48" s="6" t="e">
        <f>0.5*$B$17*#REF!*(cs*(E48+$B$21))^3</f>
        <v>#REF!</v>
      </c>
      <c r="K48" s="6" t="e">
        <f t="shared" si="2"/>
        <v>#REF!</v>
      </c>
      <c r="L48" s="6" t="e">
        <f t="shared" si="3"/>
        <v>#REF!</v>
      </c>
    </row>
    <row r="49" spans="5:12" x14ac:dyDescent="0.3">
      <c r="E49">
        <f t="shared" si="4"/>
        <v>38</v>
      </c>
      <c r="F49" s="5">
        <f>$B$12*$B$14*$B$13*Constants!$C$2*E49</f>
        <v>32.662923955200007</v>
      </c>
      <c r="G49" s="5">
        <f>0.5*$B$17*$B$18*(Constants!$C$2*(E49+$B$21))^3</f>
        <v>931.61100695962239</v>
      </c>
      <c r="H49" s="5">
        <f t="shared" si="0"/>
        <v>28.521972136891556</v>
      </c>
      <c r="I49" s="5">
        <f t="shared" si="1"/>
        <v>964.27393091482236</v>
      </c>
      <c r="J49" s="6" t="e">
        <f>0.5*$B$17*#REF!*(cs*(E49+$B$21))^3</f>
        <v>#REF!</v>
      </c>
      <c r="K49" s="6" t="e">
        <f t="shared" si="2"/>
        <v>#REF!</v>
      </c>
      <c r="L49" s="6" t="e">
        <f t="shared" si="3"/>
        <v>#REF!</v>
      </c>
    </row>
    <row r="50" spans="5:12" x14ac:dyDescent="0.3">
      <c r="E50">
        <f t="shared" si="4"/>
        <v>39</v>
      </c>
      <c r="F50" s="5">
        <f>$B$12*$B$14*$B$13*Constants!$C$2*E50</f>
        <v>33.522474585600008</v>
      </c>
      <c r="G50" s="5">
        <f>0.5*$B$17*$B$18*(Constants!$C$2*(E50+$B$21))^3</f>
        <v>1003.8800797445775</v>
      </c>
      <c r="H50" s="5">
        <f t="shared" si="0"/>
        <v>29.946478956413515</v>
      </c>
      <c r="I50" s="5">
        <f t="shared" si="1"/>
        <v>1037.4025543301775</v>
      </c>
      <c r="J50" s="6" t="e">
        <f>0.5*$B$17*#REF!*(cs*(E50+$B$21))^3</f>
        <v>#REF!</v>
      </c>
      <c r="K50" s="6" t="e">
        <f t="shared" si="2"/>
        <v>#REF!</v>
      </c>
      <c r="L50" s="6" t="e">
        <f t="shared" si="3"/>
        <v>#REF!</v>
      </c>
    </row>
    <row r="51" spans="5:12" x14ac:dyDescent="0.3">
      <c r="E51">
        <f t="shared" si="4"/>
        <v>40</v>
      </c>
      <c r="F51" s="5">
        <f>$B$12*$B$14*$B$13*Constants!$C$2*E51</f>
        <v>34.382025216000002</v>
      </c>
      <c r="G51" s="5">
        <f>0.5*$B$17*$B$18*(Constants!$C$2*(E51+$B$21))^3</f>
        <v>1079.7931980335638</v>
      </c>
      <c r="H51" s="5">
        <f t="shared" si="0"/>
        <v>31.40574737089867</v>
      </c>
      <c r="I51" s="5">
        <f t="shared" si="1"/>
        <v>1114.1752232495639</v>
      </c>
      <c r="J51" s="6" t="e">
        <f>0.5*$B$17*#REF!*(cs*(E51+$B$21))^3</f>
        <v>#REF!</v>
      </c>
      <c r="K51" s="6" t="e">
        <f t="shared" si="2"/>
        <v>#REF!</v>
      </c>
      <c r="L51" s="6" t="e">
        <f t="shared" si="3"/>
        <v>#REF!</v>
      </c>
    </row>
  </sheetData>
  <sheetProtection sheet="1" objects="1" scenarios="1"/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C785-1FC9-4060-8FA1-124546461BB5}">
  <dimension ref="A1:I411"/>
  <sheetViews>
    <sheetView workbookViewId="0">
      <selection activeCell="A16" sqref="A16"/>
    </sheetView>
  </sheetViews>
  <sheetFormatPr defaultRowHeight="13" x14ac:dyDescent="0.3"/>
  <cols>
    <col min="1" max="1" width="47.19921875" customWidth="1"/>
    <col min="4" max="4" width="8.59765625" style="14" customWidth="1"/>
    <col min="5" max="5" width="12.09765625" customWidth="1"/>
    <col min="6" max="7" width="8.296875" customWidth="1"/>
    <col min="8" max="8" width="9.69921875" style="5" customWidth="1"/>
    <col min="9" max="9" width="9.5" customWidth="1"/>
  </cols>
  <sheetData>
    <row r="1" spans="1:9" x14ac:dyDescent="0.3">
      <c r="A1" s="7" t="s">
        <v>65</v>
      </c>
    </row>
    <row r="2" spans="1:9" x14ac:dyDescent="0.3">
      <c r="A2" t="s">
        <v>66</v>
      </c>
    </row>
    <row r="3" spans="1:9" x14ac:dyDescent="0.3">
      <c r="A3" t="s">
        <v>67</v>
      </c>
    </row>
    <row r="4" spans="1:9" x14ac:dyDescent="0.3">
      <c r="A4" t="s">
        <v>76</v>
      </c>
    </row>
    <row r="5" spans="1:9" x14ac:dyDescent="0.3">
      <c r="A5" t="s">
        <v>124</v>
      </c>
    </row>
    <row r="7" spans="1:9" x14ac:dyDescent="0.3">
      <c r="A7" s="7" t="s">
        <v>54</v>
      </c>
    </row>
    <row r="8" spans="1:9" x14ac:dyDescent="0.3">
      <c r="A8" t="s">
        <v>0</v>
      </c>
      <c r="B8" s="2" t="s">
        <v>1</v>
      </c>
      <c r="C8" t="s">
        <v>2</v>
      </c>
      <c r="D8" s="15" t="s">
        <v>3</v>
      </c>
      <c r="E8" t="s">
        <v>4</v>
      </c>
    </row>
    <row r="9" spans="1:9" ht="14.5" x14ac:dyDescent="0.3">
      <c r="A9" t="s">
        <v>0</v>
      </c>
      <c r="B9" s="2" t="s">
        <v>1</v>
      </c>
      <c r="C9" t="s">
        <v>5</v>
      </c>
      <c r="D9" s="15" t="s">
        <v>3</v>
      </c>
      <c r="E9" s="2" t="s">
        <v>6</v>
      </c>
    </row>
    <row r="10" spans="1:9" x14ac:dyDescent="0.3">
      <c r="B10" s="2"/>
    </row>
    <row r="11" spans="1:9" x14ac:dyDescent="0.3">
      <c r="A11" s="7" t="s">
        <v>63</v>
      </c>
      <c r="B11" s="22" t="s">
        <v>50</v>
      </c>
      <c r="D11" s="37" t="s">
        <v>130</v>
      </c>
      <c r="E11" s="7" t="s">
        <v>9</v>
      </c>
      <c r="F11" s="7" t="s">
        <v>2</v>
      </c>
      <c r="G11" s="7" t="s">
        <v>4</v>
      </c>
      <c r="H11" s="23" t="s">
        <v>41</v>
      </c>
      <c r="I11" s="7" t="s">
        <v>38</v>
      </c>
    </row>
    <row r="12" spans="1:9" x14ac:dyDescent="0.3">
      <c r="A12" t="s">
        <v>68</v>
      </c>
      <c r="B12" s="25">
        <v>2E-3</v>
      </c>
      <c r="D12" s="14">
        <v>2E-3</v>
      </c>
      <c r="E12" s="33">
        <v>0.1</v>
      </c>
      <c r="F12" s="5">
        <f>$B$12*$B$14*$B$13*Constants!$C$2*E12</f>
        <v>7.0167398400000011E-2</v>
      </c>
      <c r="G12" s="5">
        <f>0.5*$B$17*$B$18*(Constants!$C$2*(E12+$B$21))^3</f>
        <v>5.481387555233995E-2</v>
      </c>
      <c r="H12" s="5">
        <f t="shared" ref="H12:H51" si="0">G12/F12</f>
        <v>0.78118722942904406</v>
      </c>
      <c r="I12" s="5">
        <f t="shared" ref="I12:I51" si="1">F12+G12</f>
        <v>0.12498127395233996</v>
      </c>
    </row>
    <row r="13" spans="1:9" x14ac:dyDescent="0.3">
      <c r="A13" t="s">
        <v>53</v>
      </c>
      <c r="B13" s="26">
        <v>80</v>
      </c>
      <c r="C13" t="s">
        <v>13</v>
      </c>
      <c r="D13" s="36">
        <v>80</v>
      </c>
      <c r="E13" s="33">
        <f>E12+0.1</f>
        <v>0.2</v>
      </c>
      <c r="F13" s="5">
        <f>$B$12*$B$14*$B$13*Constants!$C$2*E13</f>
        <v>0.14033479680000002</v>
      </c>
      <c r="G13" s="5">
        <f>0.5*$B$17*$B$18*(Constants!$C$2*(E13+$B$21))^3</f>
        <v>6.4721845201026348E-2</v>
      </c>
      <c r="H13" s="5">
        <f t="shared" si="0"/>
        <v>0.46119598757295766</v>
      </c>
      <c r="I13" s="5">
        <f t="shared" si="1"/>
        <v>0.20505664200102636</v>
      </c>
    </row>
    <row r="14" spans="1:9" x14ac:dyDescent="0.3">
      <c r="A14" t="s">
        <v>23</v>
      </c>
      <c r="B14" s="25">
        <f>9.81</f>
        <v>9.81</v>
      </c>
      <c r="C14" t="s">
        <v>15</v>
      </c>
      <c r="D14" s="14">
        <v>9.81</v>
      </c>
      <c r="E14" s="33">
        <f t="shared" ref="E14:E51" si="2">E13+0.1</f>
        <v>0.30000000000000004</v>
      </c>
      <c r="F14" s="5">
        <f>$B$12*$B$14*$B$13*Constants!$C$2*E14</f>
        <v>0.21050219520000005</v>
      </c>
      <c r="G14" s="5">
        <f>0.5*$B$17*$B$18*(Constants!$C$2*(E14+$B$21))^3</f>
        <v>7.5757132215125297E-2</v>
      </c>
      <c r="H14" s="5">
        <f t="shared" si="0"/>
        <v>0.35988761135316311</v>
      </c>
      <c r="I14" s="5">
        <f t="shared" si="1"/>
        <v>0.28625932741512533</v>
      </c>
    </row>
    <row r="15" spans="1:9" x14ac:dyDescent="0.3">
      <c r="E15" s="33">
        <f t="shared" si="2"/>
        <v>0.4</v>
      </c>
      <c r="F15" s="5">
        <f>$B$12*$B$14*$B$13*Constants!$C$2*E15</f>
        <v>0.28066959360000004</v>
      </c>
      <c r="G15" s="5">
        <f>0.5*$B$17*$B$18*(Constants!$C$2*(E15+$B$21))^3</f>
        <v>8.7980475676824862E-2</v>
      </c>
      <c r="H15" s="5">
        <f t="shared" si="0"/>
        <v>0.31346635931718131</v>
      </c>
      <c r="I15" s="5">
        <f t="shared" si="1"/>
        <v>0.36865006927682492</v>
      </c>
    </row>
    <row r="16" spans="1:9" x14ac:dyDescent="0.3">
      <c r="A16" s="7" t="s">
        <v>62</v>
      </c>
      <c r="E16" s="33">
        <f t="shared" si="2"/>
        <v>0.5</v>
      </c>
      <c r="F16" s="5">
        <f>$B$12*$B$14*$B$13*Constants!$C$2*E16</f>
        <v>0.35083699200000001</v>
      </c>
      <c r="G16" s="5">
        <f>0.5*$B$17*$B$18*(Constants!$C$2*(E16+$B$21))^3</f>
        <v>0.10145261466831323</v>
      </c>
      <c r="H16" s="5">
        <f t="shared" si="0"/>
        <v>0.28917308317451662</v>
      </c>
      <c r="I16" s="5">
        <f t="shared" si="1"/>
        <v>0.45228960666831325</v>
      </c>
    </row>
    <row r="17" spans="1:9" x14ac:dyDescent="0.3">
      <c r="A17" t="s">
        <v>24</v>
      </c>
      <c r="B17" s="25">
        <v>1.2250000000000001</v>
      </c>
      <c r="C17" t="s">
        <v>17</v>
      </c>
      <c r="D17" s="14">
        <v>1.2250000000000001</v>
      </c>
      <c r="E17" s="33">
        <f t="shared" si="2"/>
        <v>0.6</v>
      </c>
      <c r="F17" s="5">
        <f>$B$12*$B$14*$B$13*Constants!$C$2*E17</f>
        <v>0.42100439039999998</v>
      </c>
      <c r="G17" s="5">
        <f>0.5*$B$17*$B$18*(Constants!$C$2*(E17+$B$21))^3</f>
        <v>0.11623428827177866</v>
      </c>
      <c r="H17" s="5">
        <f t="shared" si="0"/>
        <v>0.27608806682833742</v>
      </c>
      <c r="I17" s="5">
        <f t="shared" si="1"/>
        <v>0.53723867867177866</v>
      </c>
    </row>
    <row r="18" spans="1:9" x14ac:dyDescent="0.3">
      <c r="A18" t="s">
        <v>26</v>
      </c>
      <c r="B18" s="27">
        <v>0.185</v>
      </c>
      <c r="C18" t="s">
        <v>18</v>
      </c>
      <c r="D18" s="14">
        <v>0.185</v>
      </c>
      <c r="E18" s="33">
        <f t="shared" si="2"/>
        <v>0.7</v>
      </c>
      <c r="F18" s="5">
        <f>$B$12*$B$14*$B$13*Constants!$C$2*E18</f>
        <v>0.49117178880000001</v>
      </c>
      <c r="G18" s="5">
        <f>0.5*$B$17*$B$18*(Constants!$C$2*(E18+$B$21))^3</f>
        <v>0.13238623556940934</v>
      </c>
      <c r="H18" s="5">
        <f t="shared" si="0"/>
        <v>0.26953143195142998</v>
      </c>
      <c r="I18" s="5">
        <f t="shared" si="1"/>
        <v>0.62355802436940932</v>
      </c>
    </row>
    <row r="19" spans="1:9" x14ac:dyDescent="0.3">
      <c r="A19" t="s">
        <v>72</v>
      </c>
      <c r="B19" s="28">
        <v>0.72</v>
      </c>
      <c r="D19" s="35">
        <v>0.72</v>
      </c>
      <c r="E19" s="33">
        <f t="shared" si="2"/>
        <v>0.79999999999999993</v>
      </c>
      <c r="F19" s="5">
        <f>$B$12*$B$14*$B$13*Constants!$C$2*E19</f>
        <v>0.56133918719999998</v>
      </c>
      <c r="G19" s="5">
        <f>0.5*$B$17*$B$18*(Constants!$C$2*(E19+$B$21))^3</f>
        <v>0.14996919564339337</v>
      </c>
      <c r="H19" s="5">
        <f t="shared" si="0"/>
        <v>0.26716323938018732</v>
      </c>
      <c r="I19" s="5">
        <f t="shared" si="1"/>
        <v>0.71130838284339337</v>
      </c>
    </row>
    <row r="20" spans="1:9" x14ac:dyDescent="0.3">
      <c r="A20" t="s">
        <v>73</v>
      </c>
      <c r="B20" s="29">
        <f>2.3</f>
        <v>2.2999999999999998</v>
      </c>
      <c r="C20" t="s">
        <v>39</v>
      </c>
      <c r="D20" s="14">
        <v>2.2999999999999998</v>
      </c>
      <c r="E20" s="33">
        <f t="shared" si="2"/>
        <v>0.89999999999999991</v>
      </c>
      <c r="F20" s="5">
        <f>$B$12*$B$14*$B$13*Constants!$C$2*E20</f>
        <v>0.63150658559999995</v>
      </c>
      <c r="G20" s="5">
        <f>0.5*$B$17*$B$18*(Constants!$C$2*(E20+$B$21))^3</f>
        <v>0.16904390757591894</v>
      </c>
      <c r="H20" s="5">
        <f t="shared" si="0"/>
        <v>0.26768352291260566</v>
      </c>
      <c r="I20" s="5">
        <f t="shared" si="1"/>
        <v>0.80055049317591886</v>
      </c>
    </row>
    <row r="21" spans="1:9" x14ac:dyDescent="0.3">
      <c r="A21" t="s">
        <v>64</v>
      </c>
      <c r="B21" s="30">
        <f>B19*B20</f>
        <v>1.6559999999999999</v>
      </c>
      <c r="C21" t="s">
        <v>19</v>
      </c>
      <c r="D21" s="14">
        <v>1.6559999999999999</v>
      </c>
      <c r="E21" s="33">
        <f t="shared" si="2"/>
        <v>0.99999999999999989</v>
      </c>
      <c r="F21" s="5">
        <f>$B$12*$B$14*$B$13*Constants!$C$2*E21</f>
        <v>0.70167398399999992</v>
      </c>
      <c r="G21" s="5">
        <f>0.5*$B$17*$B$18*(Constants!$C$2*(E21+$B$21))^3</f>
        <v>0.18967111044917409</v>
      </c>
      <c r="H21" s="5">
        <f t="shared" si="0"/>
        <v>0.27031230282748253</v>
      </c>
      <c r="I21" s="5">
        <f t="shared" si="1"/>
        <v>0.89134509444917398</v>
      </c>
    </row>
    <row r="22" spans="1:9" x14ac:dyDescent="0.3">
      <c r="E22" s="33">
        <f t="shared" si="2"/>
        <v>1.0999999999999999</v>
      </c>
      <c r="F22" s="5">
        <f>$B$12*$B$14*$B$13*Constants!$C$2*E22</f>
        <v>0.77184138239999989</v>
      </c>
      <c r="G22" s="5">
        <f>0.5*$B$17*$B$18*(Constants!$C$2*(E22+$B$21))^3</f>
        <v>0.21191154334534726</v>
      </c>
      <c r="H22" s="5">
        <f t="shared" si="0"/>
        <v>0.27455322839314411</v>
      </c>
      <c r="I22" s="5">
        <f t="shared" si="1"/>
        <v>0.98375292574534712</v>
      </c>
    </row>
    <row r="23" spans="1:9" x14ac:dyDescent="0.3">
      <c r="E23" s="33">
        <f t="shared" si="2"/>
        <v>1.2</v>
      </c>
      <c r="F23" s="5">
        <f>$B$12*$B$14*$B$13*Constants!$C$2*E23</f>
        <v>0.84200878079999997</v>
      </c>
      <c r="G23" s="5">
        <f>0.5*$B$17*$B$18*(Constants!$C$2*(E23+$B$21))^3</f>
        <v>0.23582594534662646</v>
      </c>
      <c r="H23" s="5">
        <f t="shared" si="0"/>
        <v>0.28007539912180746</v>
      </c>
      <c r="I23" s="5">
        <f t="shared" si="1"/>
        <v>1.0778347261466263</v>
      </c>
    </row>
    <row r="24" spans="1:9" x14ac:dyDescent="0.3">
      <c r="A24" s="7" t="s">
        <v>71</v>
      </c>
      <c r="E24" s="33">
        <f t="shared" si="2"/>
        <v>1.3</v>
      </c>
      <c r="F24" s="5">
        <f>$B$12*$B$14*$B$13*Constants!$C$2*E24</f>
        <v>0.91217617920000005</v>
      </c>
      <c r="G24" s="5">
        <f>0.5*$B$17*$B$18*(Constants!$C$2*(E24+$B$21))^3</f>
        <v>0.26147505553519984</v>
      </c>
      <c r="H24" s="5">
        <f t="shared" si="0"/>
        <v>0.28664973006039207</v>
      </c>
      <c r="I24" s="5">
        <f t="shared" si="1"/>
        <v>1.1736512347351999</v>
      </c>
    </row>
    <row r="25" spans="1:9" x14ac:dyDescent="0.3">
      <c r="A25" t="s">
        <v>126</v>
      </c>
      <c r="E25" s="33">
        <f t="shared" si="2"/>
        <v>1.4000000000000001</v>
      </c>
      <c r="F25" s="5">
        <f>$B$12*$B$14*$B$13*Constants!$C$2*E25</f>
        <v>0.98234357760000013</v>
      </c>
      <c r="G25" s="5">
        <f>0.5*$B$17*$B$18*(Constants!$C$2*(E25+$B$21))^3</f>
        <v>0.28891961299325569</v>
      </c>
      <c r="H25" s="5">
        <f t="shared" si="0"/>
        <v>0.29411258909955501</v>
      </c>
      <c r="I25" s="5">
        <f t="shared" si="1"/>
        <v>1.2712631905932559</v>
      </c>
    </row>
    <row r="26" spans="1:9" x14ac:dyDescent="0.3">
      <c r="A26" t="s">
        <v>125</v>
      </c>
      <c r="D26"/>
      <c r="E26" s="33">
        <f t="shared" si="2"/>
        <v>1.5000000000000002</v>
      </c>
      <c r="F26" s="5">
        <f>$B$12*$B$14*$B$13*Constants!$C$2*E26</f>
        <v>1.0525109760000002</v>
      </c>
      <c r="G26" s="5">
        <f>0.5*$B$17*$B$18*(Constants!$C$2*(E26+$B$21))^3</f>
        <v>0.31822035680298216</v>
      </c>
      <c r="H26" s="5">
        <f t="shared" si="0"/>
        <v>0.30234397935911134</v>
      </c>
      <c r="I26" s="5">
        <f t="shared" si="1"/>
        <v>1.3707313328029824</v>
      </c>
    </row>
    <row r="27" spans="1:9" x14ac:dyDescent="0.3">
      <c r="A27" t="s">
        <v>131</v>
      </c>
      <c r="D27"/>
      <c r="E27" s="33">
        <f t="shared" si="2"/>
        <v>1.6000000000000003</v>
      </c>
      <c r="F27" s="5">
        <f>$B$12*$B$14*$B$13*Constants!$C$2*E27</f>
        <v>1.1226783744000002</v>
      </c>
      <c r="G27" s="5">
        <f>0.5*$B$17*$B$18*(Constants!$C$2*(E27+$B$21))^3</f>
        <v>0.34943802604656732</v>
      </c>
      <c r="H27" s="5">
        <f t="shared" si="0"/>
        <v>0.3112539031789221</v>
      </c>
      <c r="I27" s="5">
        <f t="shared" si="1"/>
        <v>1.4721164004465674</v>
      </c>
    </row>
    <row r="28" spans="1:9" x14ac:dyDescent="0.3">
      <c r="D28"/>
      <c r="E28" s="33">
        <f t="shared" si="2"/>
        <v>1.7000000000000004</v>
      </c>
      <c r="F28" s="5">
        <f>$B$12*$B$14*$B$13*Constants!$C$2*E28</f>
        <v>1.1928457728000004</v>
      </c>
      <c r="G28" s="5">
        <f>0.5*$B$17*$B$18*(Constants!$C$2*(E28+$B$21))^3</f>
        <v>0.38263335980619945</v>
      </c>
      <c r="H28" s="5">
        <f t="shared" si="0"/>
        <v>0.32077353881888138</v>
      </c>
      <c r="I28" s="5">
        <f t="shared" si="1"/>
        <v>1.5754791326061999</v>
      </c>
    </row>
    <row r="29" spans="1:9" x14ac:dyDescent="0.3">
      <c r="D29"/>
      <c r="E29" s="33">
        <f t="shared" si="2"/>
        <v>1.8000000000000005</v>
      </c>
      <c r="F29" s="5">
        <f>$B$12*$B$14*$B$13*Constants!$C$2*E29</f>
        <v>1.2630131712000003</v>
      </c>
      <c r="G29" s="5">
        <f>0.5*$B$17*$B$18*(Constants!$C$2*(E29+$B$21))^3</f>
        <v>0.4178670971640665</v>
      </c>
      <c r="H29" s="5">
        <f t="shared" si="0"/>
        <v>0.33084935825890649</v>
      </c>
      <c r="I29" s="5">
        <f t="shared" si="1"/>
        <v>1.6808802683640669</v>
      </c>
    </row>
    <row r="30" spans="1:9" x14ac:dyDescent="0.3">
      <c r="D30"/>
      <c r="E30" s="33">
        <f t="shared" si="2"/>
        <v>1.9000000000000006</v>
      </c>
      <c r="F30" s="5">
        <f>$B$12*$B$14*$B$13*Constants!$C$2*E30</f>
        <v>1.3331805696000005</v>
      </c>
      <c r="G30" s="5">
        <f>0.5*$B$17*$B$18*(Constants!$C$2*(E30+$B$21))^3</f>
        <v>0.455199977202357</v>
      </c>
      <c r="H30" s="5">
        <f t="shared" si="0"/>
        <v>0.34143910253577464</v>
      </c>
      <c r="I30" s="5">
        <f t="shared" si="1"/>
        <v>1.7883805468023575</v>
      </c>
    </row>
    <row r="31" spans="1:9" x14ac:dyDescent="0.3">
      <c r="D31"/>
      <c r="E31" s="33">
        <f t="shared" si="2"/>
        <v>2.0000000000000004</v>
      </c>
      <c r="F31" s="5">
        <f>$B$12*$B$14*$B$13*Constants!$C$2*E31</f>
        <v>1.4033479680000003</v>
      </c>
      <c r="G31" s="5">
        <f>0.5*$B$17*$B$18*(Constants!$C$2*(E31+$B$21))^3</f>
        <v>0.49469273900325894</v>
      </c>
      <c r="H31" s="5">
        <f t="shared" si="0"/>
        <v>0.35250896447890739</v>
      </c>
      <c r="I31" s="5">
        <f t="shared" si="1"/>
        <v>1.8980407070032592</v>
      </c>
    </row>
    <row r="32" spans="1:9" x14ac:dyDescent="0.3">
      <c r="D32"/>
      <c r="E32" s="33">
        <f t="shared" si="2"/>
        <v>2.1000000000000005</v>
      </c>
      <c r="F32" s="5">
        <f>$B$12*$B$14*$B$13*Constants!$C$2*E32</f>
        <v>1.4735153664000005</v>
      </c>
      <c r="G32" s="5">
        <f>0.5*$B$17*$B$18*(Constants!$C$2*(E32+$B$21))^3</f>
        <v>0.53640612164896029</v>
      </c>
      <c r="H32" s="5">
        <f t="shared" si="0"/>
        <v>0.36403157637878852</v>
      </c>
      <c r="I32" s="5">
        <f t="shared" si="1"/>
        <v>2.0099214880489606</v>
      </c>
    </row>
    <row r="33" spans="4:9" x14ac:dyDescent="0.3">
      <c r="D33"/>
      <c r="E33" s="33">
        <f t="shared" si="2"/>
        <v>2.2000000000000006</v>
      </c>
      <c r="F33" s="5">
        <f>$B$12*$B$14*$B$13*Constants!$C$2*E33</f>
        <v>1.5436827648000004</v>
      </c>
      <c r="G33" s="5">
        <f>0.5*$B$17*$B$18*(Constants!$C$2*(E33+$B$21))^3</f>
        <v>0.58040086422164994</v>
      </c>
      <c r="H33" s="5">
        <f t="shared" si="0"/>
        <v>0.37598454647308749</v>
      </c>
      <c r="I33" s="5">
        <f t="shared" si="1"/>
        <v>2.1240836290216505</v>
      </c>
    </row>
    <row r="34" spans="4:9" x14ac:dyDescent="0.3">
      <c r="D34"/>
      <c r="E34" s="33">
        <f t="shared" si="2"/>
        <v>2.3000000000000007</v>
      </c>
      <c r="F34" s="5">
        <f>$B$12*$B$14*$B$13*Constants!$C$2*E34</f>
        <v>1.6138501632000006</v>
      </c>
      <c r="G34" s="5">
        <f>0.5*$B$17*$B$18*(Constants!$C$2*(E34+$B$21))^3</f>
        <v>0.62673770580351496</v>
      </c>
      <c r="H34" s="5">
        <f t="shared" si="0"/>
        <v>0.3883493772190082</v>
      </c>
      <c r="I34" s="5">
        <f t="shared" si="1"/>
        <v>2.2405878690035155</v>
      </c>
    </row>
    <row r="35" spans="4:9" ht="14.25" customHeight="1" x14ac:dyDescent="0.3">
      <c r="D35"/>
      <c r="E35" s="33">
        <f t="shared" si="2"/>
        <v>2.4000000000000008</v>
      </c>
      <c r="F35" s="5">
        <f>$B$12*$B$14*$B$13*Constants!$C$2*E35</f>
        <v>1.6840175616000006</v>
      </c>
      <c r="G35" s="5">
        <f>0.5*$B$17*$B$18*(Constants!$C$2*(E35+$B$21))^3</f>
        <v>0.67547738547674452</v>
      </c>
      <c r="H35" s="5">
        <f t="shared" si="0"/>
        <v>0.40111065399755524</v>
      </c>
      <c r="I35" s="5">
        <f t="shared" si="1"/>
        <v>2.3594949470767452</v>
      </c>
    </row>
    <row r="36" spans="4:9" x14ac:dyDescent="0.3">
      <c r="D36"/>
      <c r="E36" s="33">
        <f t="shared" si="2"/>
        <v>2.5000000000000009</v>
      </c>
      <c r="F36" s="5">
        <f>$B$12*$B$14*$B$13*Constants!$C$2*E36</f>
        <v>1.7541849600000008</v>
      </c>
      <c r="G36" s="5">
        <f>0.5*$B$17*$B$18*(Constants!$C$2*(E36+$B$21))^3</f>
        <v>0.72668064232352603</v>
      </c>
      <c r="H36" s="5">
        <f t="shared" si="0"/>
        <v>0.4142554285287714</v>
      </c>
      <c r="I36" s="5">
        <f t="shared" si="1"/>
        <v>2.4808656023235267</v>
      </c>
    </row>
    <row r="37" spans="4:9" x14ac:dyDescent="0.3">
      <c r="D37"/>
      <c r="E37" s="33">
        <f t="shared" si="2"/>
        <v>2.600000000000001</v>
      </c>
      <c r="F37" s="5">
        <f>$B$12*$B$14*$B$13*Constants!$C$2*E37</f>
        <v>1.8243523584000008</v>
      </c>
      <c r="G37" s="5">
        <f>0.5*$B$17*$B$18*(Constants!$C$2*(E37+$B$21))^3</f>
        <v>0.78040821542604855</v>
      </c>
      <c r="H37" s="5">
        <f t="shared" si="0"/>
        <v>0.42777274457577075</v>
      </c>
      <c r="I37" s="5">
        <f t="shared" si="1"/>
        <v>2.6047605738260495</v>
      </c>
    </row>
    <row r="38" spans="4:9" x14ac:dyDescent="0.3">
      <c r="E38" s="33">
        <f t="shared" si="2"/>
        <v>2.7000000000000011</v>
      </c>
      <c r="F38" s="5">
        <f>$B$12*$B$14*$B$13*Constants!$C$2*E38</f>
        <v>1.8945197568000007</v>
      </c>
      <c r="G38" s="5">
        <f>0.5*$B$17*$B$18*(Constants!$C$2*(E38+$B$21))^3</f>
        <v>0.83672084386649925</v>
      </c>
      <c r="H38" s="5">
        <f t="shared" si="0"/>
        <v>0.44165326904787172</v>
      </c>
      <c r="I38" s="5">
        <f t="shared" si="1"/>
        <v>2.7312406006665002</v>
      </c>
    </row>
    <row r="39" spans="4:9" x14ac:dyDescent="0.3">
      <c r="E39" s="33">
        <f t="shared" si="2"/>
        <v>2.8000000000000012</v>
      </c>
      <c r="F39" s="5">
        <f>$B$12*$B$14*$B$13*Constants!$C$2*E39</f>
        <v>1.9646871552000009</v>
      </c>
      <c r="G39" s="5">
        <f>0.5*$B$17*$B$18*(Constants!$C$2*(E39+$B$21))^3</f>
        <v>0.89567926672706732</v>
      </c>
      <c r="H39" s="5">
        <f t="shared" si="0"/>
        <v>0.45588900215306244</v>
      </c>
      <c r="I39" s="5">
        <f t="shared" si="1"/>
        <v>2.8603664219270684</v>
      </c>
    </row>
    <row r="40" spans="4:9" x14ac:dyDescent="0.3">
      <c r="E40" s="33">
        <f t="shared" si="2"/>
        <v>2.9000000000000012</v>
      </c>
      <c r="F40" s="5">
        <f>$B$12*$B$14*$B$13*Constants!$C$2*E40</f>
        <v>2.0348545536000011</v>
      </c>
      <c r="G40" s="5">
        <f>0.5*$B$17*$B$18*(Constants!$C$2*(E40+$B$21))^3</f>
        <v>0.95734422308993961</v>
      </c>
      <c r="H40" s="5">
        <f t="shared" si="0"/>
        <v>0.47047304751891783</v>
      </c>
      <c r="I40" s="5">
        <f t="shared" si="1"/>
        <v>2.9921987766899409</v>
      </c>
    </row>
    <row r="41" spans="4:9" x14ac:dyDescent="0.3">
      <c r="E41" s="33">
        <f t="shared" si="2"/>
        <v>3.0000000000000013</v>
      </c>
      <c r="F41" s="5">
        <f>$B$12*$B$14*$B$13*Constants!$C$2*E41</f>
        <v>2.1050219520000009</v>
      </c>
      <c r="G41" s="5">
        <f>0.5*$B$17*$B$18*(Constants!$C$2*(E41+$B$21))^3</f>
        <v>1.0217764520373058</v>
      </c>
      <c r="H41" s="5">
        <f t="shared" si="0"/>
        <v>0.48539942828933758</v>
      </c>
      <c r="I41" s="5">
        <f t="shared" si="1"/>
        <v>3.1267984040373067</v>
      </c>
    </row>
    <row r="42" spans="4:9" x14ac:dyDescent="0.3">
      <c r="E42" s="33">
        <f t="shared" si="2"/>
        <v>3.1000000000000014</v>
      </c>
      <c r="F42" s="5">
        <f>$B$12*$B$14*$B$13*Constants!$C$2*E42</f>
        <v>2.1751893504000011</v>
      </c>
      <c r="G42" s="5">
        <f>0.5*$B$17*$B$18*(Constants!$C$2*(E42+$B$21))^3</f>
        <v>1.0890366926513528</v>
      </c>
      <c r="H42" s="5">
        <f t="shared" si="0"/>
        <v>0.50066293881545854</v>
      </c>
      <c r="I42" s="5">
        <f t="shared" si="1"/>
        <v>3.2642260430513539</v>
      </c>
    </row>
    <row r="43" spans="4:9" x14ac:dyDescent="0.3">
      <c r="E43" s="33">
        <f t="shared" si="2"/>
        <v>3.2000000000000015</v>
      </c>
      <c r="F43" s="5">
        <f>$B$12*$B$14*$B$13*Constants!$C$2*E43</f>
        <v>2.2453567488000012</v>
      </c>
      <c r="G43" s="5">
        <f>0.5*$B$17*$B$18*(Constants!$C$2*(E43+$B$21))^3</f>
        <v>1.15918568401427</v>
      </c>
      <c r="H43" s="5">
        <f t="shared" si="0"/>
        <v>0.51625902415452696</v>
      </c>
      <c r="I43" s="5">
        <f t="shared" si="1"/>
        <v>3.4045424328142713</v>
      </c>
    </row>
    <row r="44" spans="4:9" x14ac:dyDescent="0.3">
      <c r="E44" s="33">
        <f t="shared" si="2"/>
        <v>3.3000000000000016</v>
      </c>
      <c r="F44" s="5">
        <f>$B$12*$B$14*$B$13*Constants!$C$2*E44</f>
        <v>2.3155241472000014</v>
      </c>
      <c r="G44" s="5">
        <f>0.5*$B$17*$B$18*(Constants!$C$2*(E44+$B$21))^3</f>
        <v>1.2322841652082441</v>
      </c>
      <c r="H44" s="5">
        <f t="shared" si="0"/>
        <v>0.53218368147806083</v>
      </c>
      <c r="I44" s="5">
        <f t="shared" si="1"/>
        <v>3.5478083124082458</v>
      </c>
    </row>
    <row r="45" spans="4:9" x14ac:dyDescent="0.3">
      <c r="E45" s="33">
        <f t="shared" si="2"/>
        <v>3.4000000000000017</v>
      </c>
      <c r="F45" s="5">
        <f>$B$12*$B$14*$B$13*Constants!$C$2*E45</f>
        <v>2.3856915456000012</v>
      </c>
      <c r="G45" s="5">
        <f>0.5*$B$17*$B$18*(Constants!$C$2*(E45+$B$21))^3</f>
        <v>1.3083928753154652</v>
      </c>
      <c r="H45" s="5">
        <f t="shared" si="0"/>
        <v>0.54843337887857779</v>
      </c>
      <c r="I45" s="5">
        <f t="shared" si="1"/>
        <v>3.6940844209154662</v>
      </c>
    </row>
    <row r="46" spans="4:9" x14ac:dyDescent="0.3">
      <c r="E46" s="33">
        <f t="shared" si="2"/>
        <v>3.5000000000000018</v>
      </c>
      <c r="F46" s="5">
        <f>$B$12*$B$14*$B$13*Constants!$C$2*E46</f>
        <v>2.4558589440000014</v>
      </c>
      <c r="G46" s="5">
        <f>0.5*$B$17*$B$18*(Constants!$C$2*(E46+$B$21))^3</f>
        <v>1.3875725534181191</v>
      </c>
      <c r="H46" s="5">
        <f t="shared" si="0"/>
        <v>0.56500498809516253</v>
      </c>
      <c r="I46" s="5">
        <f t="shared" si="1"/>
        <v>3.8434314974181207</v>
      </c>
    </row>
    <row r="47" spans="4:9" x14ac:dyDescent="0.3">
      <c r="E47" s="33">
        <f t="shared" si="2"/>
        <v>3.6000000000000019</v>
      </c>
      <c r="F47" s="5">
        <f>$B$12*$B$14*$B$13*Constants!$C$2*E47</f>
        <v>2.5260263424000016</v>
      </c>
      <c r="G47" s="5">
        <f>0.5*$B$17*$B$18*(Constants!$C$2*(E47+$B$21))^3</f>
        <v>1.4698839385983964</v>
      </c>
      <c r="H47" s="5">
        <f t="shared" si="0"/>
        <v>0.58189572845144821</v>
      </c>
      <c r="I47" s="5">
        <f t="shared" si="1"/>
        <v>3.9959102809983982</v>
      </c>
    </row>
    <row r="48" spans="4:9" x14ac:dyDescent="0.3">
      <c r="E48" s="33">
        <f t="shared" si="2"/>
        <v>3.700000000000002</v>
      </c>
      <c r="F48" s="5">
        <f>$B$12*$B$14*$B$13*Constants!$C$2*E48</f>
        <v>2.5961937408000013</v>
      </c>
      <c r="G48" s="5">
        <f>0.5*$B$17*$B$18*(Constants!$C$2*(E48+$B$21))^3</f>
        <v>1.555387769938483</v>
      </c>
      <c r="H48" s="5">
        <f t="shared" si="0"/>
        <v>0.59910311988472775</v>
      </c>
      <c r="I48" s="5">
        <f t="shared" si="1"/>
        <v>4.1515815107384846</v>
      </c>
    </row>
    <row r="49" spans="5:9" x14ac:dyDescent="0.3">
      <c r="E49" s="33">
        <f t="shared" si="2"/>
        <v>3.800000000000002</v>
      </c>
      <c r="F49" s="5">
        <f>$B$12*$B$14*$B$13*Constants!$C$2*E49</f>
        <v>2.6663611392000015</v>
      </c>
      <c r="G49" s="5">
        <f>0.5*$B$17*$B$18*(Constants!$C$2*(E49+$B$21))^3</f>
        <v>1.6441447865205692</v>
      </c>
      <c r="H49" s="5">
        <f t="shared" si="0"/>
        <v>0.61662494339152729</v>
      </c>
      <c r="I49" s="5">
        <f t="shared" si="1"/>
        <v>4.3105059257205705</v>
      </c>
    </row>
    <row r="50" spans="5:9" x14ac:dyDescent="0.3">
      <c r="E50" s="33">
        <f t="shared" si="2"/>
        <v>3.9000000000000021</v>
      </c>
      <c r="F50" s="5">
        <f>$B$12*$B$14*$B$13*Constants!$C$2*E50</f>
        <v>2.7365285376000017</v>
      </c>
      <c r="G50" s="5">
        <f>0.5*$B$17*$B$18*(Constants!$C$2*(E50+$B$21))^3</f>
        <v>1.7362157274268402</v>
      </c>
      <c r="H50" s="5">
        <f t="shared" si="0"/>
        <v>0.63445920755847163</v>
      </c>
      <c r="I50" s="5">
        <f t="shared" si="1"/>
        <v>4.4727442650268419</v>
      </c>
    </row>
    <row r="51" spans="5:9" x14ac:dyDescent="0.3">
      <c r="E51" s="33">
        <f t="shared" si="2"/>
        <v>4.0000000000000018</v>
      </c>
      <c r="F51" s="5">
        <f>$B$12*$B$14*$B$13*Constants!$C$2*E51</f>
        <v>2.8066959360000014</v>
      </c>
      <c r="G51" s="5">
        <f>0.5*$B$17*$B$18*(Constants!$C$2*(E51+$B$21))^3</f>
        <v>1.831661331739487</v>
      </c>
      <c r="H51" s="5">
        <f t="shared" si="0"/>
        <v>0.65260412011352487</v>
      </c>
      <c r="I51" s="5">
        <f t="shared" si="1"/>
        <v>4.6383572677394884</v>
      </c>
    </row>
    <row r="52" spans="5:9" x14ac:dyDescent="0.3">
      <c r="E52" s="33">
        <f t="shared" ref="E52:E115" si="3">E51+0.1</f>
        <v>4.1000000000000014</v>
      </c>
      <c r="F52" s="5">
        <f>$B$12*$B$14*$B$13*Constants!$C$2*E52</f>
        <v>2.8768633344000012</v>
      </c>
      <c r="G52" s="5">
        <f>0.5*$B$17*$B$18*(Constants!$C$2*(E52+$B$21))^3</f>
        <v>1.9305423385406975</v>
      </c>
      <c r="H52" s="5">
        <f t="shared" ref="H52:H115" si="4">G52/F52</f>
        <v>0.67105806364045839</v>
      </c>
      <c r="I52" s="5">
        <f t="shared" ref="I52:I115" si="5">F52+G52</f>
        <v>4.8074056729406989</v>
      </c>
    </row>
    <row r="53" spans="5:9" x14ac:dyDescent="0.3">
      <c r="E53" s="33">
        <f t="shared" si="3"/>
        <v>4.2000000000000011</v>
      </c>
      <c r="F53" s="5">
        <f>$B$12*$B$14*$B$13*Constants!$C$2*E53</f>
        <v>2.9470307328000009</v>
      </c>
      <c r="G53" s="5">
        <f>0.5*$B$17*$B$18*(Constants!$C$2*(E53+$B$21))^3</f>
        <v>2.0329194869126583</v>
      </c>
      <c r="H53" s="5">
        <f t="shared" si="4"/>
        <v>0.68981957476268418</v>
      </c>
      <c r="I53" s="5">
        <f t="shared" si="5"/>
        <v>4.9799502197126593</v>
      </c>
    </row>
    <row r="54" spans="5:9" x14ac:dyDescent="0.3">
      <c r="E54" s="33">
        <f t="shared" si="3"/>
        <v>4.3000000000000007</v>
      </c>
      <c r="F54" s="5">
        <f>$B$12*$B$14*$B$13*Constants!$C$2*E54</f>
        <v>3.0171981312000007</v>
      </c>
      <c r="G54" s="5">
        <f>0.5*$B$17*$B$18*(Constants!$C$2*(E54+$B$21))^3</f>
        <v>2.1388535159375586</v>
      </c>
      <c r="H54" s="5">
        <f t="shared" si="4"/>
        <v>0.7088873262316695</v>
      </c>
      <c r="I54" s="5">
        <f t="shared" si="5"/>
        <v>5.1560516471375593</v>
      </c>
    </row>
    <row r="55" spans="5:9" x14ac:dyDescent="0.3">
      <c r="E55" s="33">
        <f t="shared" si="3"/>
        <v>4.4000000000000004</v>
      </c>
      <c r="F55" s="5">
        <f>$B$12*$B$14*$B$13*Constants!$C$2*E55</f>
        <v>3.0873655296000004</v>
      </c>
      <c r="G55" s="5">
        <f>0.5*$B$17*$B$18*(Constants!$C$2*(E55+$B$21))^3</f>
        <v>2.2484051646975871</v>
      </c>
      <c r="H55" s="5">
        <f t="shared" si="4"/>
        <v>0.7282601114578392</v>
      </c>
      <c r="I55" s="5">
        <f t="shared" si="5"/>
        <v>5.3357706942975875</v>
      </c>
    </row>
    <row r="56" spans="5:9" x14ac:dyDescent="0.3">
      <c r="E56" s="33">
        <f t="shared" si="3"/>
        <v>4.5</v>
      </c>
      <c r="F56" s="5">
        <f>$B$12*$B$14*$B$13*Constants!$C$2*E56</f>
        <v>3.1575329280000002</v>
      </c>
      <c r="G56" s="5">
        <f>0.5*$B$17*$B$18*(Constants!$C$2*(E56+$B$21))^3</f>
        <v>2.3616351722749305</v>
      </c>
      <c r="H56" s="5">
        <f t="shared" si="4"/>
        <v>0.74793683110402398</v>
      </c>
      <c r="I56" s="5">
        <f t="shared" si="5"/>
        <v>5.5191681002749302</v>
      </c>
    </row>
    <row r="57" spans="5:9" x14ac:dyDescent="0.3">
      <c r="E57" s="33">
        <f t="shared" si="3"/>
        <v>4.5999999999999996</v>
      </c>
      <c r="F57" s="5">
        <f>$B$12*$B$14*$B$13*Constants!$C$2*E57</f>
        <v>3.2277003263999999</v>
      </c>
      <c r="G57" s="5">
        <f>0.5*$B$17*$B$18*(Constants!$C$2*(E57+$B$21))^3</f>
        <v>2.4786042777517783</v>
      </c>
      <c r="H57" s="5">
        <f t="shared" si="4"/>
        <v>0.76791648142759206</v>
      </c>
      <c r="I57" s="5">
        <f t="shared" si="5"/>
        <v>5.7063046041517786</v>
      </c>
    </row>
    <row r="58" spans="5:9" x14ac:dyDescent="0.3">
      <c r="E58" s="33">
        <f t="shared" si="3"/>
        <v>4.6999999999999993</v>
      </c>
      <c r="F58" s="5">
        <f>$B$12*$B$14*$B$13*Constants!$C$2*E58</f>
        <v>3.2978677247999997</v>
      </c>
      <c r="G58" s="5">
        <f>0.5*$B$17*$B$18*(Constants!$C$2*(E58+$B$21))^3</f>
        <v>2.5993732202103184</v>
      </c>
      <c r="H58" s="5">
        <f t="shared" si="4"/>
        <v>0.78819814411081579</v>
      </c>
      <c r="I58" s="5">
        <f t="shared" si="5"/>
        <v>5.897240945010318</v>
      </c>
    </row>
    <row r="59" spans="5:9" x14ac:dyDescent="0.3">
      <c r="E59" s="33">
        <f t="shared" si="3"/>
        <v>4.7999999999999989</v>
      </c>
      <c r="F59" s="5">
        <f>$B$12*$B$14*$B$13*Constants!$C$2*E59</f>
        <v>3.3680351231999994</v>
      </c>
      <c r="G59" s="5">
        <f>0.5*$B$17*$B$18*(Constants!$C$2*(E59+$B$21))^3</f>
        <v>2.724002738732739</v>
      </c>
      <c r="H59" s="5">
        <f t="shared" si="4"/>
        <v>0.80878097736244514</v>
      </c>
      <c r="I59" s="5">
        <f t="shared" si="5"/>
        <v>6.092037861932738</v>
      </c>
    </row>
    <row r="60" spans="5:9" x14ac:dyDescent="0.3">
      <c r="E60" s="33">
        <f t="shared" si="3"/>
        <v>4.8999999999999986</v>
      </c>
      <c r="F60" s="5">
        <f>$B$12*$B$14*$B$13*Constants!$C$2*E60</f>
        <v>3.4382025215999992</v>
      </c>
      <c r="G60" s="5">
        <f>0.5*$B$17*$B$18*(Constants!$C$2*(E60+$B$21))^3</f>
        <v>2.8525535724012272</v>
      </c>
      <c r="H60" s="5">
        <f t="shared" si="4"/>
        <v>0.82966420810888275</v>
      </c>
      <c r="I60" s="5">
        <f t="shared" si="5"/>
        <v>6.2907560940012264</v>
      </c>
    </row>
    <row r="61" spans="5:9" x14ac:dyDescent="0.3">
      <c r="E61" s="33">
        <f t="shared" si="3"/>
        <v>4.9999999999999982</v>
      </c>
      <c r="F61" s="5">
        <f>$B$12*$B$14*$B$13*Constants!$C$2*E61</f>
        <v>3.5083699199999989</v>
      </c>
      <c r="G61" s="5">
        <f>0.5*$B$17*$B$18*(Constants!$C$2*(E61+$B$21))^3</f>
        <v>2.9850864602979725</v>
      </c>
      <c r="H61" s="5">
        <f t="shared" si="4"/>
        <v>0.85084712512241967</v>
      </c>
      <c r="I61" s="5">
        <f t="shared" si="5"/>
        <v>6.493456380297971</v>
      </c>
    </row>
    <row r="62" spans="5:9" x14ac:dyDescent="0.3">
      <c r="E62" s="33">
        <f t="shared" si="3"/>
        <v>5.0999999999999979</v>
      </c>
      <c r="F62" s="5">
        <f>$B$12*$B$14*$B$13*Constants!$C$2*E62</f>
        <v>3.5785373183999987</v>
      </c>
      <c r="G62" s="5">
        <f>0.5*$B$17*$B$18*(Constants!$C$2*(E62+$B$21))^3</f>
        <v>3.1216621415051629</v>
      </c>
      <c r="H62" s="5">
        <f t="shared" si="4"/>
        <v>0.87232907295791196</v>
      </c>
      <c r="I62" s="5">
        <f t="shared" si="5"/>
        <v>6.7001994599051615</v>
      </c>
    </row>
    <row r="63" spans="5:9" x14ac:dyDescent="0.3">
      <c r="E63" s="33">
        <f t="shared" si="3"/>
        <v>5.1999999999999975</v>
      </c>
      <c r="F63" s="5">
        <f>$B$12*$B$14*$B$13*Constants!$C$2*E63</f>
        <v>3.6487047167999984</v>
      </c>
      <c r="G63" s="5">
        <f>0.5*$B$17*$B$18*(Constants!$C$2*(E63+$B$21))^3</f>
        <v>3.2623413551049856</v>
      </c>
      <c r="H63" s="5">
        <f t="shared" si="4"/>
        <v>0.89410944658907265</v>
      </c>
      <c r="I63" s="5">
        <f t="shared" si="5"/>
        <v>6.911046071904984</v>
      </c>
    </row>
    <row r="64" spans="5:9" x14ac:dyDescent="0.3">
      <c r="E64" s="33">
        <f t="shared" si="3"/>
        <v>5.2999999999999972</v>
      </c>
      <c r="F64" s="5">
        <f>$B$12*$B$14*$B$13*Constants!$C$2*E64</f>
        <v>3.7188721151999982</v>
      </c>
      <c r="G64" s="5">
        <f>0.5*$B$17*$B$18*(Constants!$C$2*(E64+$B$21))^3</f>
        <v>3.4071848401796299</v>
      </c>
      <c r="H64" s="5">
        <f t="shared" si="4"/>
        <v>0.9161876866519767</v>
      </c>
      <c r="I64" s="5">
        <f t="shared" si="5"/>
        <v>7.126056955379628</v>
      </c>
    </row>
    <row r="65" spans="5:9" x14ac:dyDescent="0.3">
      <c r="E65" s="33">
        <f t="shared" si="3"/>
        <v>5.3999999999999968</v>
      </c>
      <c r="F65" s="5">
        <f>$B$12*$B$14*$B$13*Constants!$C$2*E65</f>
        <v>3.7890395135999979</v>
      </c>
      <c r="G65" s="5">
        <f>0.5*$B$17*$B$18*(Constants!$C$2*(E65+$B$21))^3</f>
        <v>3.5562533358112831</v>
      </c>
      <c r="H65" s="5">
        <f t="shared" si="4"/>
        <v>0.93856327521706351</v>
      </c>
      <c r="I65" s="5">
        <f t="shared" si="5"/>
        <v>7.3452928494112815</v>
      </c>
    </row>
    <row r="66" spans="5:9" x14ac:dyDescent="0.3">
      <c r="E66" s="33">
        <f t="shared" si="3"/>
        <v>5.4999999999999964</v>
      </c>
      <c r="F66" s="5">
        <f>$B$12*$B$14*$B$13*Constants!$C$2*E66</f>
        <v>3.8592069119999977</v>
      </c>
      <c r="G66" s="5">
        <f>0.5*$B$17*$B$18*(Constants!$C$2*(E66+$B$21))^3</f>
        <v>3.7096075810821345</v>
      </c>
      <c r="H66" s="5">
        <f t="shared" si="4"/>
        <v>0.96123573202237689</v>
      </c>
      <c r="I66" s="5">
        <f t="shared" si="5"/>
        <v>7.5688144930821322</v>
      </c>
    </row>
    <row r="67" spans="5:9" x14ac:dyDescent="0.3">
      <c r="E67" s="33">
        <f t="shared" si="3"/>
        <v>5.5999999999999961</v>
      </c>
      <c r="F67" s="5">
        <f>$B$12*$B$14*$B$13*Constants!$C$2*E67</f>
        <v>3.9293743103999974</v>
      </c>
      <c r="G67" s="5">
        <f>0.5*$B$17*$B$18*(Constants!$C$2*(E67+$B$21))^3</f>
        <v>3.8673083150743701</v>
      </c>
      <c r="H67" s="5">
        <f t="shared" si="4"/>
        <v>0.98420461111038582</v>
      </c>
      <c r="I67" s="5">
        <f t="shared" si="5"/>
        <v>7.796682625474368</v>
      </c>
    </row>
    <row r="68" spans="5:9" x14ac:dyDescent="0.3">
      <c r="E68" s="33">
        <f t="shared" si="3"/>
        <v>5.6999999999999957</v>
      </c>
      <c r="F68" s="5">
        <f>$B$12*$B$14*$B$13*Constants!$C$2*E68</f>
        <v>3.9995417087999972</v>
      </c>
      <c r="G68" s="5">
        <f>0.5*$B$17*$B$18*(Constants!$C$2*(E68+$B$21))^3</f>
        <v>4.0294162768701813</v>
      </c>
      <c r="H68" s="5">
        <f t="shared" si="4"/>
        <v>1.0074694978188257</v>
      </c>
      <c r="I68" s="5">
        <f t="shared" si="5"/>
        <v>8.0289579856701785</v>
      </c>
    </row>
    <row r="69" spans="5:9" x14ac:dyDescent="0.3">
      <c r="E69" s="33">
        <f t="shared" si="3"/>
        <v>5.7999999999999954</v>
      </c>
      <c r="F69" s="5">
        <f>$B$12*$B$14*$B$13*Constants!$C$2*E69</f>
        <v>4.0697091071999969</v>
      </c>
      <c r="G69" s="5">
        <f>0.5*$B$17*$B$18*(Constants!$C$2*(E69+$B$21))^3</f>
        <v>4.1959922055517529</v>
      </c>
      <c r="H69" s="5">
        <f t="shared" si="4"/>
        <v>1.0310300060828279</v>
      </c>
      <c r="I69" s="5">
        <f t="shared" si="5"/>
        <v>8.2657013127517498</v>
      </c>
    </row>
    <row r="70" spans="5:9" x14ac:dyDescent="0.3">
      <c r="E70" s="33">
        <f t="shared" si="3"/>
        <v>5.899999999999995</v>
      </c>
      <c r="F70" s="5">
        <f>$B$12*$B$14*$B$13*Constants!$C$2*E70</f>
        <v>4.1398765055999966</v>
      </c>
      <c r="G70" s="5">
        <f>0.5*$B$17*$B$18*(Constants!$C$2*(E70+$B$21))^3</f>
        <v>4.3670968402012758</v>
      </c>
      <c r="H70" s="5">
        <f t="shared" si="4"/>
        <v>1.0548857760114145</v>
      </c>
      <c r="I70" s="5">
        <f t="shared" si="5"/>
        <v>8.5069733458012724</v>
      </c>
    </row>
    <row r="71" spans="5:9" x14ac:dyDescent="0.3">
      <c r="E71" s="33">
        <f t="shared" si="3"/>
        <v>5.9999999999999947</v>
      </c>
      <c r="F71" s="5">
        <f>$B$12*$B$14*$B$13*Constants!$C$2*E71</f>
        <v>4.2100439039999964</v>
      </c>
      <c r="G71" s="5">
        <f>0.5*$B$17*$B$18*(Constants!$C$2*(E71+$B$21))^3</f>
        <v>4.5427909199009378</v>
      </c>
      <c r="H71" s="5">
        <f t="shared" si="4"/>
        <v>1.0790364717063392</v>
      </c>
      <c r="I71" s="5">
        <f t="shared" si="5"/>
        <v>8.7528348239009333</v>
      </c>
    </row>
    <row r="72" spans="5:9" x14ac:dyDescent="0.3">
      <c r="E72" s="33">
        <f t="shared" si="3"/>
        <v>6.0999999999999943</v>
      </c>
      <c r="F72" s="5">
        <f>$B$12*$B$14*$B$13*Constants!$C$2*E72</f>
        <v>4.2802113023999961</v>
      </c>
      <c r="G72" s="5">
        <f>0.5*$B$17*$B$18*(Constants!$C$2*(E72+$B$21))^3</f>
        <v>4.723135183732925</v>
      </c>
      <c r="H72" s="5">
        <f t="shared" si="4"/>
        <v>1.1034817792954692</v>
      </c>
      <c r="I72" s="5">
        <f t="shared" si="5"/>
        <v>9.0033464861329211</v>
      </c>
    </row>
    <row r="73" spans="5:9" x14ac:dyDescent="0.3">
      <c r="E73" s="33">
        <f t="shared" si="3"/>
        <v>6.199999999999994</v>
      </c>
      <c r="F73" s="5">
        <f>$B$12*$B$14*$B$13*Constants!$C$2*E73</f>
        <v>4.3503787007999959</v>
      </c>
      <c r="G73" s="5">
        <f>0.5*$B$17*$B$18*(Constants!$C$2*(E73+$B$21))^3</f>
        <v>4.9081903707794261</v>
      </c>
      <c r="H73" s="5">
        <f t="shared" si="4"/>
        <v>1.1282214051564876</v>
      </c>
      <c r="I73" s="5">
        <f t="shared" si="5"/>
        <v>9.2585690715794229</v>
      </c>
    </row>
    <row r="74" spans="5:9" x14ac:dyDescent="0.3">
      <c r="E74" s="33">
        <f t="shared" si="3"/>
        <v>6.2999999999999936</v>
      </c>
      <c r="F74" s="5">
        <f>$B$12*$B$14*$B$13*Constants!$C$2*E74</f>
        <v>4.4205460991999956</v>
      </c>
      <c r="G74" s="5">
        <f>0.5*$B$17*$B$18*(Constants!$C$2*(E74+$B$21))^3</f>
        <v>5.0980172201226317</v>
      </c>
      <c r="H74" s="5">
        <f t="shared" si="4"/>
        <v>1.1532550743097647</v>
      </c>
      <c r="I74" s="5">
        <f t="shared" si="5"/>
        <v>9.5185633193226273</v>
      </c>
    </row>
    <row r="75" spans="5:9" x14ac:dyDescent="0.3">
      <c r="E75" s="33">
        <f t="shared" si="3"/>
        <v>6.3999999999999932</v>
      </c>
      <c r="F75" s="5">
        <f>$B$12*$B$14*$B$13*Constants!$C$2*E75</f>
        <v>4.4907134975999954</v>
      </c>
      <c r="G75" s="5">
        <f>0.5*$B$17*$B$18*(Constants!$C$2*(E75+$B$21))^3</f>
        <v>5.2926764708447296</v>
      </c>
      <c r="H75" s="5">
        <f t="shared" si="4"/>
        <v>1.1785825289618972</v>
      </c>
      <c r="I75" s="5">
        <f t="shared" si="5"/>
        <v>9.783389968444725</v>
      </c>
    </row>
    <row r="76" spans="5:9" x14ac:dyDescent="0.3">
      <c r="E76" s="33">
        <f t="shared" si="3"/>
        <v>6.4999999999999929</v>
      </c>
      <c r="F76" s="5">
        <f>$B$12*$B$14*$B$13*Constants!$C$2*E76</f>
        <v>4.5608808959999951</v>
      </c>
      <c r="G76" s="5">
        <f>0.5*$B$17*$B$18*(Constants!$C$2*(E76+$B$21))^3</f>
        <v>5.4922288620279041</v>
      </c>
      <c r="H76" s="5">
        <f t="shared" si="4"/>
        <v>1.2042035271836904</v>
      </c>
      <c r="I76" s="5">
        <f t="shared" si="5"/>
        <v>10.053109758027899</v>
      </c>
    </row>
    <row r="77" spans="5:9" x14ac:dyDescent="0.3">
      <c r="E77" s="33">
        <f t="shared" si="3"/>
        <v>6.5999999999999925</v>
      </c>
      <c r="F77" s="5">
        <f>$B$12*$B$14*$B$13*Constants!$C$2*E77</f>
        <v>4.6310482943999949</v>
      </c>
      <c r="G77" s="5">
        <f>0.5*$B$17*$B$18*(Constants!$C$2*(E77+$B$21))^3</f>
        <v>5.6967351327543474</v>
      </c>
      <c r="H77" s="5">
        <f t="shared" si="4"/>
        <v>1.2301178417083263</v>
      </c>
      <c r="I77" s="5">
        <f t="shared" si="5"/>
        <v>10.327783427154342</v>
      </c>
    </row>
    <row r="78" spans="5:9" x14ac:dyDescent="0.3">
      <c r="E78" s="33">
        <f t="shared" si="3"/>
        <v>6.6999999999999922</v>
      </c>
      <c r="F78" s="5">
        <f>$B$12*$B$14*$B$13*Constants!$C$2*E78</f>
        <v>4.7012156927999946</v>
      </c>
      <c r="G78" s="5">
        <f>0.5*$B$17*$B$18*(Constants!$C$2*(E78+$B$21))^3</f>
        <v>5.9062560221062439</v>
      </c>
      <c r="H78" s="5">
        <f t="shared" si="4"/>
        <v>1.2563252588371541</v>
      </c>
      <c r="I78" s="5">
        <f t="shared" si="5"/>
        <v>10.607471714906239</v>
      </c>
    </row>
    <row r="79" spans="5:9" x14ac:dyDescent="0.3">
      <c r="E79" s="33">
        <f t="shared" si="3"/>
        <v>6.7999999999999918</v>
      </c>
      <c r="F79" s="5">
        <f>$B$12*$B$14*$B$13*Constants!$C$2*E79</f>
        <v>4.7713830911999944</v>
      </c>
      <c r="G79" s="5">
        <f>0.5*$B$17*$B$18*(Constants!$C$2*(E79+$B$21))^3</f>
        <v>6.120852269165785</v>
      </c>
      <c r="H79" s="5">
        <f t="shared" si="4"/>
        <v>1.282825577442033</v>
      </c>
      <c r="I79" s="5">
        <f t="shared" si="5"/>
        <v>10.892235360365779</v>
      </c>
    </row>
    <row r="80" spans="5:9" x14ac:dyDescent="0.3">
      <c r="E80" s="33">
        <f t="shared" si="3"/>
        <v>6.8999999999999915</v>
      </c>
      <c r="F80" s="5">
        <f>$B$12*$B$14*$B$13*Constants!$C$2*E80</f>
        <v>4.8415504895999941</v>
      </c>
      <c r="G80" s="5">
        <f>0.5*$B$17*$B$18*(Constants!$C$2*(E80+$B$21))^3</f>
        <v>6.3405846130151593</v>
      </c>
      <c r="H80" s="5">
        <f t="shared" si="4"/>
        <v>1.3096186080544241</v>
      </c>
      <c r="I80" s="5">
        <f t="shared" si="5"/>
        <v>11.182135102615153</v>
      </c>
    </row>
    <row r="81" spans="5:9" x14ac:dyDescent="0.3">
      <c r="E81" s="33">
        <f t="shared" si="3"/>
        <v>6.9999999999999911</v>
      </c>
      <c r="F81" s="5">
        <f>$B$12*$B$14*$B$13*Constants!$C$2*E81</f>
        <v>4.9117178879999939</v>
      </c>
      <c r="G81" s="5">
        <f>0.5*$B$17*$B$18*(Constants!$C$2*(E81+$B$21))^3</f>
        <v>6.565513792736553</v>
      </c>
      <c r="H81" s="5">
        <f t="shared" si="4"/>
        <v>1.3367041720325614</v>
      </c>
      <c r="I81" s="5">
        <f t="shared" si="5"/>
        <v>11.477231680736548</v>
      </c>
    </row>
    <row r="82" spans="5:9" x14ac:dyDescent="0.3">
      <c r="E82" s="33">
        <f t="shared" si="3"/>
        <v>7.0999999999999908</v>
      </c>
      <c r="F82" s="5">
        <f>$B$12*$B$14*$B$13*Constants!$C$2*E82</f>
        <v>4.9818852863999936</v>
      </c>
      <c r="G82" s="5">
        <f>0.5*$B$17*$B$18*(Constants!$C$2*(E82+$B$21))^3</f>
        <v>6.7957005474121548</v>
      </c>
      <c r="H82" s="5">
        <f t="shared" si="4"/>
        <v>1.3640821007990047</v>
      </c>
      <c r="I82" s="5">
        <f t="shared" si="5"/>
        <v>11.777585833812148</v>
      </c>
    </row>
    <row r="83" spans="5:9" x14ac:dyDescent="0.3">
      <c r="E83" s="33">
        <f t="shared" si="3"/>
        <v>7.1999999999999904</v>
      </c>
      <c r="F83" s="5">
        <f>$B$12*$B$14*$B$13*Constants!$C$2*E83</f>
        <v>5.0520526847999934</v>
      </c>
      <c r="G83" s="5">
        <f>0.5*$B$17*$B$18*(Constants!$C$2*(E83+$B$21))^3</f>
        <v>7.0312056161241525</v>
      </c>
      <c r="H83" s="5">
        <f t="shared" si="4"/>
        <v>1.3917522351417269</v>
      </c>
      <c r="I83" s="5">
        <f t="shared" si="5"/>
        <v>12.083258300924147</v>
      </c>
    </row>
    <row r="84" spans="5:9" x14ac:dyDescent="0.3">
      <c r="E84" s="33">
        <f t="shared" si="3"/>
        <v>7.2999999999999901</v>
      </c>
      <c r="F84" s="5">
        <f>$B$12*$B$14*$B$13*Constants!$C$2*E84</f>
        <v>5.1222200831999931</v>
      </c>
      <c r="G84" s="5">
        <f>0.5*$B$17*$B$18*(Constants!$C$2*(E84+$B$21))^3</f>
        <v>7.2720897379547367</v>
      </c>
      <c r="H84" s="5">
        <f t="shared" si="4"/>
        <v>1.4197144245726474</v>
      </c>
      <c r="I84" s="5">
        <f t="shared" si="5"/>
        <v>12.39430982115473</v>
      </c>
    </row>
    <row r="85" spans="5:9" x14ac:dyDescent="0.3">
      <c r="E85" s="33">
        <f t="shared" si="3"/>
        <v>7.3999999999999897</v>
      </c>
      <c r="F85" s="5">
        <f>$B$12*$B$14*$B$13*Constants!$C$2*E85</f>
        <v>5.1923874815999929</v>
      </c>
      <c r="G85" s="5">
        <f>0.5*$B$17*$B$18*(Constants!$C$2*(E85+$B$21))^3</f>
        <v>7.5184136519860942</v>
      </c>
      <c r="H85" s="5">
        <f t="shared" si="4"/>
        <v>1.447968526738177</v>
      </c>
      <c r="I85" s="5">
        <f t="shared" si="5"/>
        <v>12.710801133586088</v>
      </c>
    </row>
    <row r="86" spans="5:9" x14ac:dyDescent="0.3">
      <c r="E86" s="33">
        <f t="shared" si="3"/>
        <v>7.4999999999999893</v>
      </c>
      <c r="F86" s="5">
        <f>$B$12*$B$14*$B$13*Constants!$C$2*E86</f>
        <v>5.2625548799999926</v>
      </c>
      <c r="G86" s="5">
        <f>0.5*$B$17*$B$18*(Constants!$C$2*(E86+$B$21))^3</f>
        <v>7.7702380973004086</v>
      </c>
      <c r="H86" s="5">
        <f t="shared" si="4"/>
        <v>1.476514406876916</v>
      </c>
      <c r="I86" s="5">
        <f t="shared" si="5"/>
        <v>13.032792977300401</v>
      </c>
    </row>
    <row r="87" spans="5:9" x14ac:dyDescent="0.3">
      <c r="E87" s="33">
        <f t="shared" si="3"/>
        <v>7.599999999999989</v>
      </c>
      <c r="F87" s="5">
        <f>$B$12*$B$14*$B$13*Constants!$C$2*E87</f>
        <v>5.3327222783999924</v>
      </c>
      <c r="G87" s="5">
        <f>0.5*$B$17*$B$18*(Constants!$C$2*(E87+$B$21))^3</f>
        <v>8.0276238129798774</v>
      </c>
      <c r="H87" s="5">
        <f t="shared" si="4"/>
        <v>1.5053519373201734</v>
      </c>
      <c r="I87" s="5">
        <f t="shared" si="5"/>
        <v>13.360346091379871</v>
      </c>
    </row>
    <row r="88" spans="5:9" x14ac:dyDescent="0.3">
      <c r="E88" s="33">
        <f t="shared" si="3"/>
        <v>7.6999999999999886</v>
      </c>
      <c r="F88" s="5">
        <f>$B$12*$B$14*$B$13*Constants!$C$2*E88</f>
        <v>5.4028896767999921</v>
      </c>
      <c r="G88" s="5">
        <f>0.5*$B$17*$B$18*(Constants!$C$2*(E88+$B$21))^3</f>
        <v>8.2906315381066786</v>
      </c>
      <c r="H88" s="5">
        <f t="shared" si="4"/>
        <v>1.5344809970313942</v>
      </c>
      <c r="I88" s="5">
        <f t="shared" si="5"/>
        <v>13.693521214906671</v>
      </c>
    </row>
    <row r="89" spans="5:9" x14ac:dyDescent="0.3">
      <c r="E89" s="33">
        <f t="shared" si="3"/>
        <v>7.7999999999999883</v>
      </c>
      <c r="F89" s="5">
        <f>$B$12*$B$14*$B$13*Constants!$C$2*E89</f>
        <v>5.4730570751999918</v>
      </c>
      <c r="G89" s="5">
        <f>0.5*$B$17*$B$18*(Constants!$C$2*(E89+$B$21))^3</f>
        <v>8.55932201176301</v>
      </c>
      <c r="H89" s="5">
        <f t="shared" si="4"/>
        <v>1.5639014711810295</v>
      </c>
      <c r="I89" s="5">
        <f t="shared" si="5"/>
        <v>14.032379086963001</v>
      </c>
    </row>
    <row r="90" spans="5:9" x14ac:dyDescent="0.3">
      <c r="E90" s="33">
        <f t="shared" si="3"/>
        <v>7.8999999999999879</v>
      </c>
      <c r="F90" s="5">
        <f>$B$12*$B$14*$B$13*Constants!$C$2*E90</f>
        <v>5.5432244735999916</v>
      </c>
      <c r="G90" s="5">
        <f>0.5*$B$17*$B$18*(Constants!$C$2*(E90+$B$21))^3</f>
        <v>8.8337559730310495</v>
      </c>
      <c r="H90" s="5">
        <f t="shared" si="4"/>
        <v>1.5936132507536818</v>
      </c>
      <c r="I90" s="5">
        <f t="shared" si="5"/>
        <v>14.376980446631041</v>
      </c>
    </row>
    <row r="91" spans="5:9" x14ac:dyDescent="0.3">
      <c r="E91" s="33">
        <f t="shared" si="3"/>
        <v>7.9999999999999876</v>
      </c>
      <c r="F91" s="5">
        <f>$B$12*$B$14*$B$13*Constants!$C$2*E91</f>
        <v>5.6133918719999913</v>
      </c>
      <c r="G91" s="5">
        <f>0.5*$B$17*$B$18*(Constants!$C$2*(E91+$B$21))^3</f>
        <v>9.1139941609929966</v>
      </c>
      <c r="H91" s="5">
        <f t="shared" si="4"/>
        <v>1.6236162321847269</v>
      </c>
      <c r="I91" s="5">
        <f t="shared" si="5"/>
        <v>14.727386032992989</v>
      </c>
    </row>
    <row r="92" spans="5:9" x14ac:dyDescent="0.3">
      <c r="E92" s="33">
        <f t="shared" si="3"/>
        <v>8.0999999999999872</v>
      </c>
      <c r="F92" s="5">
        <f>$B$12*$B$14*$B$13*Constants!$C$2*E92</f>
        <v>5.6835592703999911</v>
      </c>
      <c r="G92" s="5">
        <f>0.5*$B$17*$B$18*(Constants!$C$2*(E92+$B$21))^3</f>
        <v>9.4000973147310276</v>
      </c>
      <c r="H92" s="5">
        <f t="shared" si="4"/>
        <v>1.6539103170238389</v>
      </c>
      <c r="I92" s="5">
        <f t="shared" si="5"/>
        <v>15.083656585131019</v>
      </c>
    </row>
    <row r="93" spans="5:9" x14ac:dyDescent="0.3">
      <c r="E93" s="33">
        <f t="shared" si="3"/>
        <v>8.1999999999999869</v>
      </c>
      <c r="F93" s="5">
        <f>$B$12*$B$14*$B$13*Constants!$C$2*E93</f>
        <v>5.7537266687999908</v>
      </c>
      <c r="G93" s="5">
        <f>0.5*$B$17*$B$18*(Constants!$C$2*(E93+$B$21))^3</f>
        <v>9.6921261733273365</v>
      </c>
      <c r="H93" s="5">
        <f t="shared" si="4"/>
        <v>1.6844954116231501</v>
      </c>
      <c r="I93" s="5">
        <f t="shared" si="5"/>
        <v>15.445852842127326</v>
      </c>
    </row>
    <row r="94" spans="5:9" x14ac:dyDescent="0.3">
      <c r="E94" s="33">
        <f t="shared" si="3"/>
        <v>8.2999999999999865</v>
      </c>
      <c r="F94" s="5">
        <f>$B$12*$B$14*$B$13*Constants!$C$2*E94</f>
        <v>5.8238940671999906</v>
      </c>
      <c r="G94" s="5">
        <f>0.5*$B$17*$B$18*(Constants!$C$2*(E94+$B$21))^3</f>
        <v>9.9901414758641174</v>
      </c>
      <c r="H94" s="5">
        <f t="shared" si="4"/>
        <v>1.715371426847943</v>
      </c>
      <c r="I94" s="5">
        <f t="shared" si="5"/>
        <v>15.814035543064108</v>
      </c>
    </row>
    <row r="95" spans="5:9" x14ac:dyDescent="0.3">
      <c r="E95" s="33">
        <f t="shared" si="3"/>
        <v>8.3999999999999861</v>
      </c>
      <c r="F95" s="5">
        <f>$B$12*$B$14*$B$13*Constants!$C$2*E95</f>
        <v>5.8940614655999903</v>
      </c>
      <c r="G95" s="5">
        <f>0.5*$B$17*$B$18*(Constants!$C$2*(E95+$B$21))^3</f>
        <v>10.294203961423547</v>
      </c>
      <c r="H95" s="5">
        <f t="shared" si="4"/>
        <v>1.7465382778080072</v>
      </c>
      <c r="I95" s="5">
        <f t="shared" si="5"/>
        <v>16.188265427023538</v>
      </c>
    </row>
    <row r="96" spans="5:9" x14ac:dyDescent="0.3">
      <c r="E96" s="33">
        <f t="shared" si="3"/>
        <v>8.4999999999999858</v>
      </c>
      <c r="F96" s="5">
        <f>$B$12*$B$14*$B$13*Constants!$C$2*E96</f>
        <v>5.9642288639999901</v>
      </c>
      <c r="G96" s="5">
        <f>0.5*$B$17*$B$18*(Constants!$C$2*(E96+$B$21))^3</f>
        <v>10.604374369087825</v>
      </c>
      <c r="H96" s="5">
        <f t="shared" si="4"/>
        <v>1.7779958836079706</v>
      </c>
      <c r="I96" s="5">
        <f t="shared" si="5"/>
        <v>16.568603233087813</v>
      </c>
    </row>
    <row r="97" spans="5:9" x14ac:dyDescent="0.3">
      <c r="E97" s="33">
        <f t="shared" si="3"/>
        <v>8.5999999999999854</v>
      </c>
      <c r="F97" s="5">
        <f>$B$12*$B$14*$B$13*Constants!$C$2*E97</f>
        <v>6.0343962623999898</v>
      </c>
      <c r="G97" s="5">
        <f>0.5*$B$17*$B$18*(Constants!$C$2*(E97+$B$21))^3</f>
        <v>10.92071343793913</v>
      </c>
      <c r="H97" s="5">
        <f t="shared" si="4"/>
        <v>1.8097441671150316</v>
      </c>
      <c r="I97" s="5">
        <f t="shared" si="5"/>
        <v>16.955109700339118</v>
      </c>
    </row>
    <row r="98" spans="5:9" x14ac:dyDescent="0.3">
      <c r="E98" s="33">
        <f t="shared" si="3"/>
        <v>8.6999999999999851</v>
      </c>
      <c r="F98" s="5">
        <f>$B$12*$B$14*$B$13*Constants!$C$2*E98</f>
        <v>6.1045636607999896</v>
      </c>
      <c r="G98" s="5">
        <f>0.5*$B$17*$B$18*(Constants!$C$2*(E98+$B$21))^3</f>
        <v>11.243281907059659</v>
      </c>
      <c r="H98" s="5">
        <f t="shared" si="4"/>
        <v>1.8417830547427285</v>
      </c>
      <c r="I98" s="5">
        <f t="shared" si="5"/>
        <v>17.34784556785965</v>
      </c>
    </row>
    <row r="99" spans="5:9" x14ac:dyDescent="0.3">
      <c r="E99" s="33">
        <f t="shared" si="3"/>
        <v>8.7999999999999847</v>
      </c>
      <c r="F99" s="5">
        <f>$B$12*$B$14*$B$13*Constants!$C$2*E99</f>
        <v>6.1747310591999893</v>
      </c>
      <c r="G99" s="5">
        <f>0.5*$B$17*$B$18*(Constants!$C$2*(E99+$B$21))^3</f>
        <v>11.572140515531588</v>
      </c>
      <c r="H99" s="5">
        <f t="shared" si="4"/>
        <v>1.874112476249435</v>
      </c>
      <c r="I99" s="5">
        <f t="shared" si="5"/>
        <v>17.746871574731578</v>
      </c>
    </row>
    <row r="100" spans="5:9" x14ac:dyDescent="0.3">
      <c r="E100" s="33">
        <f t="shared" si="3"/>
        <v>8.8999999999999844</v>
      </c>
      <c r="F100" s="5">
        <f>$B$12*$B$14*$B$13*Constants!$C$2*E100</f>
        <v>6.2448984575999891</v>
      </c>
      <c r="G100" s="5">
        <f>0.5*$B$17*$B$18*(Constants!$C$2*(E100+$B$21))^3</f>
        <v>11.90735000243712</v>
      </c>
      <c r="H100" s="5">
        <f t="shared" si="4"/>
        <v>1.9067323645504555</v>
      </c>
      <c r="I100" s="5">
        <f t="shared" si="5"/>
        <v>18.152248460037107</v>
      </c>
    </row>
    <row r="101" spans="5:9" x14ac:dyDescent="0.3">
      <c r="E101" s="33">
        <f t="shared" si="3"/>
        <v>8.999999999999984</v>
      </c>
      <c r="F101" s="5">
        <f>$B$12*$B$14*$B$13*Constants!$C$2*E101</f>
        <v>6.3150658559999888</v>
      </c>
      <c r="G101" s="5">
        <f>0.5*$B$17*$B$18*(Constants!$C$2*(E101+$B$21))^3</f>
        <v>12.248971106858425</v>
      </c>
      <c r="H101" s="5">
        <f t="shared" si="4"/>
        <v>1.9396426555426325</v>
      </c>
      <c r="I101" s="5">
        <f t="shared" si="5"/>
        <v>18.564036962858413</v>
      </c>
    </row>
    <row r="102" spans="5:9" x14ac:dyDescent="0.3">
      <c r="E102" s="33">
        <f t="shared" si="3"/>
        <v>9.0999999999999837</v>
      </c>
      <c r="F102" s="5">
        <f>$B$12*$B$14*$B$13*Constants!$C$2*E102</f>
        <v>6.3852332543999886</v>
      </c>
      <c r="G102" s="5">
        <f>0.5*$B$17*$B$18*(Constants!$C$2*(E102+$B$21))^3</f>
        <v>12.597064567877714</v>
      </c>
      <c r="H102" s="5">
        <f t="shared" si="4"/>
        <v>1.9728432879405347</v>
      </c>
      <c r="I102" s="5">
        <f t="shared" si="5"/>
        <v>18.982297822277701</v>
      </c>
    </row>
    <row r="103" spans="5:9" x14ac:dyDescent="0.3">
      <c r="E103" s="33">
        <f t="shared" si="3"/>
        <v>9.1999999999999833</v>
      </c>
      <c r="F103" s="5">
        <f>$B$12*$B$14*$B$13*Constants!$C$2*E103</f>
        <v>6.4554006527999883</v>
      </c>
      <c r="G103" s="5">
        <f>0.5*$B$17*$B$18*(Constants!$C$2*(E103+$B$21))^3</f>
        <v>12.951691124577152</v>
      </c>
      <c r="H103" s="5">
        <f t="shared" si="4"/>
        <v>2.0063342031233087</v>
      </c>
      <c r="I103" s="5">
        <f t="shared" si="5"/>
        <v>19.40709177737714</v>
      </c>
    </row>
    <row r="104" spans="5:9" x14ac:dyDescent="0.3">
      <c r="E104" s="33">
        <f t="shared" si="3"/>
        <v>9.2999999999999829</v>
      </c>
      <c r="F104" s="5">
        <f>$B$12*$B$14*$B$13*Constants!$C$2*E104</f>
        <v>6.5255680511999881</v>
      </c>
      <c r="G104" s="5">
        <f>0.5*$B$17*$B$18*(Constants!$C$2*(E104+$B$21))^3</f>
        <v>13.312911516038946</v>
      </c>
      <c r="H104" s="5">
        <f t="shared" si="4"/>
        <v>2.0401153449914347</v>
      </c>
      <c r="I104" s="5">
        <f t="shared" si="5"/>
        <v>19.838479567238934</v>
      </c>
    </row>
    <row r="105" spans="5:9" x14ac:dyDescent="0.3">
      <c r="E105" s="33">
        <f t="shared" si="3"/>
        <v>9.3999999999999826</v>
      </c>
      <c r="F105" s="5">
        <f>$B$12*$B$14*$B$13*Constants!$C$2*E105</f>
        <v>6.5957354495999878</v>
      </c>
      <c r="G105" s="5">
        <f>0.5*$B$17*$B$18*(Constants!$C$2*(E105+$B$21))^3</f>
        <v>13.680786481345271</v>
      </c>
      <c r="H105" s="5">
        <f t="shared" si="4"/>
        <v>2.0741866598325998</v>
      </c>
      <c r="I105" s="5">
        <f t="shared" si="5"/>
        <v>20.276521930945258</v>
      </c>
    </row>
    <row r="106" spans="5:9" x14ac:dyDescent="0.3">
      <c r="E106" s="33">
        <f t="shared" si="3"/>
        <v>9.4999999999999822</v>
      </c>
      <c r="F106" s="5">
        <f>$B$12*$B$14*$B$13*Constants!$C$2*E106</f>
        <v>6.6659028479999876</v>
      </c>
      <c r="G106" s="5">
        <f>0.5*$B$17*$B$18*(Constants!$C$2*(E106+$B$21))^3</f>
        <v>14.055376759578326</v>
      </c>
      <c r="H106" s="5">
        <f t="shared" si="4"/>
        <v>2.1085480961960688</v>
      </c>
      <c r="I106" s="5">
        <f t="shared" si="5"/>
        <v>20.721279607578314</v>
      </c>
    </row>
    <row r="107" spans="5:9" x14ac:dyDescent="0.3">
      <c r="E107" s="33">
        <f t="shared" si="3"/>
        <v>9.5999999999999819</v>
      </c>
      <c r="F107" s="5">
        <f>$B$12*$B$14*$B$13*Constants!$C$2*E107</f>
        <v>6.7360702463999873</v>
      </c>
      <c r="G107" s="5">
        <f>0.5*$B$17*$B$18*(Constants!$C$2*(E107+$B$21))^3</f>
        <v>14.436743089820288</v>
      </c>
      <c r="H107" s="5">
        <f t="shared" si="4"/>
        <v>2.1431996047748809</v>
      </c>
      <c r="I107" s="5">
        <f t="shared" si="5"/>
        <v>21.172813336220276</v>
      </c>
    </row>
    <row r="108" spans="5:9" x14ac:dyDescent="0.3">
      <c r="E108" s="33">
        <f t="shared" si="3"/>
        <v>9.6999999999999815</v>
      </c>
      <c r="F108" s="5">
        <f>$B$12*$B$14*$B$13*Constants!$C$2*E108</f>
        <v>6.8062376447999871</v>
      </c>
      <c r="G108" s="5">
        <f>0.5*$B$17*$B$18*(Constants!$C$2*(E108+$B$21))^3</f>
        <v>14.824946211153357</v>
      </c>
      <c r="H108" s="5">
        <f t="shared" si="4"/>
        <v>2.1781411382953575</v>
      </c>
      <c r="I108" s="5">
        <f t="shared" si="5"/>
        <v>21.631183855953346</v>
      </c>
    </row>
    <row r="109" spans="5:9" x14ac:dyDescent="0.3">
      <c r="E109" s="33">
        <f t="shared" si="3"/>
        <v>9.7999999999999812</v>
      </c>
      <c r="F109" s="5">
        <f>$B$12*$B$14*$B$13*Constants!$C$2*E109</f>
        <v>6.8764050431999868</v>
      </c>
      <c r="G109" s="5">
        <f>0.5*$B$17*$B$18*(Constants!$C$2*(E109+$B$21))^3</f>
        <v>15.220046862659704</v>
      </c>
      <c r="H109" s="5">
        <f t="shared" si="4"/>
        <v>2.2133726514133527</v>
      </c>
      <c r="I109" s="5">
        <f t="shared" si="5"/>
        <v>22.096451905859691</v>
      </c>
    </row>
    <row r="110" spans="5:9" x14ac:dyDescent="0.3">
      <c r="E110" s="33">
        <f t="shared" si="3"/>
        <v>9.8999999999999808</v>
      </c>
      <c r="F110" s="5">
        <f>$B$12*$B$14*$B$13*Constants!$C$2*E110</f>
        <v>6.9465724415999865</v>
      </c>
      <c r="G110" s="5">
        <f>0.5*$B$17*$B$18*(Constants!$C$2*(E110+$B$21))^3</f>
        <v>15.62210578342154</v>
      </c>
      <c r="H110" s="5">
        <f t="shared" si="4"/>
        <v>2.2488941006168131</v>
      </c>
      <c r="I110" s="5">
        <f t="shared" si="5"/>
        <v>22.568678225021529</v>
      </c>
    </row>
    <row r="111" spans="5:9" x14ac:dyDescent="0.3">
      <c r="E111" s="33">
        <f t="shared" si="3"/>
        <v>9.9999999999999805</v>
      </c>
      <c r="F111" s="5">
        <f>$B$12*$B$14*$B$13*Constants!$C$2*E111</f>
        <v>7.0167398399999863</v>
      </c>
      <c r="G111" s="5">
        <f>0.5*$B$17*$B$18*(Constants!$C$2*(E111+$B$21))^3</f>
        <v>16.031183712521035</v>
      </c>
      <c r="H111" s="5">
        <f t="shared" si="4"/>
        <v>2.2847054441341617</v>
      </c>
      <c r="I111" s="5">
        <f t="shared" si="5"/>
        <v>23.04792355252102</v>
      </c>
    </row>
    <row r="112" spans="5:9" x14ac:dyDescent="0.3">
      <c r="E112" s="33">
        <f t="shared" si="3"/>
        <v>10.09999999999998</v>
      </c>
      <c r="F112" s="5">
        <f>$B$12*$B$14*$B$13*Constants!$C$2*E112</f>
        <v>7.086907238399986</v>
      </c>
      <c r="G112" s="5">
        <f>0.5*$B$17*$B$18*(Constants!$C$2*(E112+$B$21))^3</f>
        <v>16.447341389040385</v>
      </c>
      <c r="H112" s="5">
        <f t="shared" si="4"/>
        <v>2.3208066418481454</v>
      </c>
      <c r="I112" s="5">
        <f t="shared" si="5"/>
        <v>23.53424862744037</v>
      </c>
    </row>
    <row r="113" spans="5:9" x14ac:dyDescent="0.3">
      <c r="E113" s="33">
        <f t="shared" si="3"/>
        <v>10.19999999999998</v>
      </c>
      <c r="F113" s="5">
        <f>$B$12*$B$14*$B$13*Constants!$C$2*E113</f>
        <v>7.1570746367999858</v>
      </c>
      <c r="G113" s="5">
        <f>0.5*$B$17*$B$18*(Constants!$C$2*(E113+$B$21))^3</f>
        <v>16.870639552061771</v>
      </c>
      <c r="H113" s="5">
        <f t="shared" si="4"/>
        <v>2.3571976552147342</v>
      </c>
      <c r="I113" s="5">
        <f t="shared" si="5"/>
        <v>24.027714188861758</v>
      </c>
    </row>
    <row r="114" spans="5:9" x14ac:dyDescent="0.3">
      <c r="E114" s="33">
        <f t="shared" si="3"/>
        <v>10.299999999999979</v>
      </c>
      <c r="F114" s="5">
        <f>$B$12*$B$14*$B$13*Constants!$C$2*E114</f>
        <v>7.2272420351999855</v>
      </c>
      <c r="G114" s="5">
        <f>0.5*$B$17*$B$18*(Constants!$C$2*(E114+$B$21))^3</f>
        <v>17.301138940667396</v>
      </c>
      <c r="H114" s="5">
        <f t="shared" si="4"/>
        <v>2.3938784471867565</v>
      </c>
      <c r="I114" s="5">
        <f t="shared" si="5"/>
        <v>24.528380975867382</v>
      </c>
    </row>
    <row r="115" spans="5:9" x14ac:dyDescent="0.3">
      <c r="E115" s="33">
        <f t="shared" si="3"/>
        <v>10.399999999999979</v>
      </c>
      <c r="F115" s="5">
        <f>$B$12*$B$14*$B$13*Constants!$C$2*E115</f>
        <v>7.2974094335999853</v>
      </c>
      <c r="G115" s="5">
        <f>0.5*$B$17*$B$18*(Constants!$C$2*(E115+$B$21))^3</f>
        <v>17.738900293939434</v>
      </c>
      <c r="H115" s="5">
        <f t="shared" si="4"/>
        <v>2.4308489821419288</v>
      </c>
      <c r="I115" s="5">
        <f t="shared" si="5"/>
        <v>25.036309727539418</v>
      </c>
    </row>
    <row r="116" spans="5:9" x14ac:dyDescent="0.3">
      <c r="E116" s="33">
        <f t="shared" ref="E116:E179" si="6">E115+0.1</f>
        <v>10.499999999999979</v>
      </c>
      <c r="F116" s="5">
        <f>$B$12*$B$14*$B$13*Constants!$C$2*E116</f>
        <v>7.367576831999985</v>
      </c>
      <c r="G116" s="5">
        <f>0.5*$B$17*$B$18*(Constants!$C$2*(E116+$B$21))^3</f>
        <v>18.183984350960085</v>
      </c>
      <c r="H116" s="5">
        <f t="shared" ref="H116:H179" si="7">G116/F116</f>
        <v>2.4681092258150095</v>
      </c>
      <c r="I116" s="5">
        <f t="shared" ref="I116:I179" si="8">F116+G116</f>
        <v>25.551561182960072</v>
      </c>
    </row>
    <row r="117" spans="5:9" x14ac:dyDescent="0.3">
      <c r="E117" s="33">
        <f t="shared" si="6"/>
        <v>10.599999999999978</v>
      </c>
      <c r="F117" s="5">
        <f>$B$12*$B$14*$B$13*Constants!$C$2*E117</f>
        <v>7.4377442303999848</v>
      </c>
      <c r="G117" s="5">
        <f>0.5*$B$17*$B$18*(Constants!$C$2*(E117+$B$21))^3</f>
        <v>18.636451850811522</v>
      </c>
      <c r="H117" s="5">
        <f t="shared" si="7"/>
        <v>2.5056591452337824</v>
      </c>
      <c r="I117" s="5">
        <f t="shared" si="8"/>
        <v>26.074196081211507</v>
      </c>
    </row>
    <row r="118" spans="5:9" x14ac:dyDescent="0.3">
      <c r="E118" s="33">
        <f t="shared" si="6"/>
        <v>10.699999999999978</v>
      </c>
      <c r="F118" s="5">
        <f>$B$12*$B$14*$B$13*Constants!$C$2*E118</f>
        <v>7.5079116287999845</v>
      </c>
      <c r="G118" s="5">
        <f>0.5*$B$17*$B$18*(Constants!$C$2*(E118+$B$21))^3</f>
        <v>19.096363532575946</v>
      </c>
      <c r="H118" s="5">
        <f t="shared" si="7"/>
        <v>2.5434987086586398</v>
      </c>
      <c r="I118" s="5">
        <f t="shared" si="8"/>
        <v>26.604275161375931</v>
      </c>
    </row>
    <row r="119" spans="5:9" x14ac:dyDescent="0.3">
      <c r="E119" s="33">
        <f t="shared" si="6"/>
        <v>10.799999999999978</v>
      </c>
      <c r="F119" s="5">
        <f>$B$12*$B$14*$B$13*Constants!$C$2*E119</f>
        <v>7.5780790271999843</v>
      </c>
      <c r="G119" s="5">
        <f>0.5*$B$17*$B$18*(Constants!$C$2*(E119+$B$21))^3</f>
        <v>19.563780135335534</v>
      </c>
      <c r="H119" s="5">
        <f t="shared" si="7"/>
        <v>2.5816278855255135</v>
      </c>
      <c r="I119" s="5">
        <f t="shared" si="8"/>
        <v>27.141859162535518</v>
      </c>
    </row>
    <row r="120" spans="5:9" x14ac:dyDescent="0.3">
      <c r="E120" s="33">
        <f t="shared" si="6"/>
        <v>10.899999999999977</v>
      </c>
      <c r="F120" s="5">
        <f>$B$12*$B$14*$B$13*Constants!$C$2*E120</f>
        <v>7.648246425599984</v>
      </c>
      <c r="G120" s="5">
        <f>0.5*$B$17*$B$18*(Constants!$C$2*(E120+$B$21))^3</f>
        <v>20.038762398172487</v>
      </c>
      <c r="H120" s="5">
        <f t="shared" si="7"/>
        <v>2.6200466463919541</v>
      </c>
      <c r="I120" s="5">
        <f t="shared" si="8"/>
        <v>27.687008823772473</v>
      </c>
    </row>
    <row r="121" spans="5:9" x14ac:dyDescent="0.3">
      <c r="E121" s="33">
        <f t="shared" si="6"/>
        <v>10.999999999999977</v>
      </c>
      <c r="F121" s="5">
        <f>$B$12*$B$14*$B$13*Constants!$C$2*E121</f>
        <v>7.7184138239999838</v>
      </c>
      <c r="G121" s="5">
        <f>0.5*$B$17*$B$18*(Constants!$C$2*(E121+$B$21))^3</f>
        <v>20.521371060168981</v>
      </c>
      <c r="H121" s="5">
        <f t="shared" si="7"/>
        <v>2.6587549628861447</v>
      </c>
      <c r="I121" s="5">
        <f t="shared" si="8"/>
        <v>28.239784884168966</v>
      </c>
    </row>
    <row r="122" spans="5:9" x14ac:dyDescent="0.3">
      <c r="E122" s="33">
        <f t="shared" si="6"/>
        <v>11.099999999999977</v>
      </c>
      <c r="F122" s="5">
        <f>$B$12*$B$14*$B$13*Constants!$C$2*E122</f>
        <v>7.7885812223999835</v>
      </c>
      <c r="G122" s="5">
        <f>0.5*$B$17*$B$18*(Constants!$C$2*(E122+$B$21))^3</f>
        <v>21.011666860407221</v>
      </c>
      <c r="H122" s="5">
        <f t="shared" si="7"/>
        <v>2.697752807658679</v>
      </c>
      <c r="I122" s="5">
        <f t="shared" si="8"/>
        <v>28.800248082807204</v>
      </c>
    </row>
    <row r="123" spans="5:9" x14ac:dyDescent="0.3">
      <c r="E123" s="33">
        <f t="shared" si="6"/>
        <v>11.199999999999976</v>
      </c>
      <c r="F123" s="5">
        <f>$B$12*$B$14*$B$13*Constants!$C$2*E123</f>
        <v>7.8587486207999833</v>
      </c>
      <c r="G123" s="5">
        <f>0.5*$B$17*$B$18*(Constants!$C$2*(E123+$B$21))^3</f>
        <v>21.509710537969372</v>
      </c>
      <c r="H123" s="5">
        <f t="shared" si="7"/>
        <v>2.7370401543369112</v>
      </c>
      <c r="I123" s="5">
        <f t="shared" si="8"/>
        <v>29.368459158769355</v>
      </c>
    </row>
    <row r="124" spans="5:9" x14ac:dyDescent="0.3">
      <c r="E124" s="33">
        <f t="shared" si="6"/>
        <v>11.299999999999976</v>
      </c>
      <c r="F124" s="5">
        <f>$B$12*$B$14*$B$13*Constants!$C$2*E124</f>
        <v>7.928916019199983</v>
      </c>
      <c r="G124" s="5">
        <f>0.5*$B$17*$B$18*(Constants!$C$2*(E124+$B$21))^3</f>
        <v>22.015562831937636</v>
      </c>
      <c r="H124" s="5">
        <f t="shared" si="7"/>
        <v>2.7766169774817437</v>
      </c>
      <c r="I124" s="5">
        <f t="shared" si="8"/>
        <v>29.944478851137617</v>
      </c>
    </row>
    <row r="125" spans="5:9" x14ac:dyDescent="0.3">
      <c r="E125" s="33">
        <f t="shared" si="6"/>
        <v>11.399999999999975</v>
      </c>
      <c r="F125" s="5">
        <f>$B$12*$B$14*$B$13*Constants!$C$2*E125</f>
        <v>7.9990834175999828</v>
      </c>
      <c r="G125" s="5">
        <f>0.5*$B$17*$B$18*(Constants!$C$2*(E125+$B$21))^3</f>
        <v>22.529284481394207</v>
      </c>
      <c r="H125" s="5">
        <f t="shared" si="7"/>
        <v>2.8164832525466794</v>
      </c>
      <c r="I125" s="5">
        <f t="shared" si="8"/>
        <v>30.52836789899419</v>
      </c>
    </row>
    <row r="126" spans="5:9" x14ac:dyDescent="0.3">
      <c r="E126" s="33">
        <f t="shared" si="6"/>
        <v>11.499999999999975</v>
      </c>
      <c r="F126" s="5">
        <f>$B$12*$B$14*$B$13*Constants!$C$2*E126</f>
        <v>8.0692508159999825</v>
      </c>
      <c r="G126" s="5">
        <f>0.5*$B$17*$B$18*(Constants!$C$2*(E126+$B$21))^3</f>
        <v>23.050936225421257</v>
      </c>
      <c r="H126" s="5">
        <f t="shared" si="7"/>
        <v>2.8566389558390086</v>
      </c>
      <c r="I126" s="5">
        <f t="shared" si="8"/>
        <v>31.120187041421239</v>
      </c>
    </row>
    <row r="127" spans="5:9" x14ac:dyDescent="0.3">
      <c r="E127" s="33">
        <f t="shared" si="6"/>
        <v>11.599999999999975</v>
      </c>
      <c r="F127" s="5">
        <f>$B$12*$B$14*$B$13*Constants!$C$2*E127</f>
        <v>8.1394182143999831</v>
      </c>
      <c r="G127" s="5">
        <f>0.5*$B$17*$B$18*(Constants!$C$2*(E127+$B$21))^3</f>
        <v>23.580578803100991</v>
      </c>
      <c r="H127" s="5">
        <f t="shared" si="7"/>
        <v>2.8970840644830154</v>
      </c>
      <c r="I127" s="5">
        <f t="shared" si="8"/>
        <v>31.719997017500972</v>
      </c>
    </row>
    <row r="128" spans="5:9" x14ac:dyDescent="0.3">
      <c r="E128" s="33">
        <f t="shared" si="6"/>
        <v>11.699999999999974</v>
      </c>
      <c r="F128" s="5">
        <f>$B$12*$B$14*$B$13*Constants!$C$2*E128</f>
        <v>8.209585612799982</v>
      </c>
      <c r="G128" s="5">
        <f>0.5*$B$17*$B$18*(Constants!$C$2*(E128+$B$21))^3</f>
        <v>24.118272953515586</v>
      </c>
      <c r="H128" s="5">
        <f t="shared" si="7"/>
        <v>2.9378185563850581</v>
      </c>
      <c r="I128" s="5">
        <f t="shared" si="8"/>
        <v>32.32785856631557</v>
      </c>
    </row>
    <row r="129" spans="5:9" x14ac:dyDescent="0.3">
      <c r="E129" s="33">
        <f t="shared" si="6"/>
        <v>11.799999999999974</v>
      </c>
      <c r="F129" s="5">
        <f>$B$12*$B$14*$B$13*Constants!$C$2*E129</f>
        <v>8.2797530111999826</v>
      </c>
      <c r="G129" s="5">
        <f>0.5*$B$17*$B$18*(Constants!$C$2*(E129+$B$21))^3</f>
        <v>24.664079415747238</v>
      </c>
      <c r="H129" s="5">
        <f t="shared" si="7"/>
        <v>2.9788424102004316</v>
      </c>
      <c r="I129" s="5">
        <f t="shared" si="8"/>
        <v>32.943832426947225</v>
      </c>
    </row>
    <row r="130" spans="5:9" x14ac:dyDescent="0.3">
      <c r="E130" s="33">
        <f t="shared" si="6"/>
        <v>11.899999999999974</v>
      </c>
      <c r="F130" s="5">
        <f>$B$12*$B$14*$B$13*Constants!$C$2*E130</f>
        <v>8.3499204095999815</v>
      </c>
      <c r="G130" s="5">
        <f>0.5*$B$17*$B$18*(Constants!$C$2*(E130+$B$21))^3</f>
        <v>25.218058928878122</v>
      </c>
      <c r="H130" s="5">
        <f t="shared" si="7"/>
        <v>3.0201556053019001</v>
      </c>
      <c r="I130" s="5">
        <f t="shared" si="8"/>
        <v>33.567979338478104</v>
      </c>
    </row>
    <row r="131" spans="5:9" x14ac:dyDescent="0.3">
      <c r="E131" s="33">
        <f t="shared" si="6"/>
        <v>11.999999999999973</v>
      </c>
      <c r="F131" s="5">
        <f>$B$12*$B$14*$B$13*Constants!$C$2*E131</f>
        <v>8.4200878079999821</v>
      </c>
      <c r="G131" s="5">
        <f>0.5*$B$17*$B$18*(Constants!$C$2*(E131+$B$21))^3</f>
        <v>25.780272231990441</v>
      </c>
      <c r="H131" s="5">
        <f t="shared" si="7"/>
        <v>3.0617581217498029</v>
      </c>
      <c r="I131" s="5">
        <f t="shared" si="8"/>
        <v>34.200360039990422</v>
      </c>
    </row>
    <row r="132" spans="5:9" x14ac:dyDescent="0.3">
      <c r="E132" s="33">
        <f t="shared" si="6"/>
        <v>12.099999999999973</v>
      </c>
      <c r="F132" s="5">
        <f>$B$12*$B$14*$B$13*Constants!$C$2*E132</f>
        <v>8.490255206399981</v>
      </c>
      <c r="G132" s="5">
        <f>0.5*$B$17*$B$18*(Constants!$C$2*(E132+$B$21))^3</f>
        <v>26.350780064166376</v>
      </c>
      <c r="H132" s="5">
        <f t="shared" si="7"/>
        <v>3.1036499402636419</v>
      </c>
      <c r="I132" s="5">
        <f t="shared" si="8"/>
        <v>34.841035270566358</v>
      </c>
    </row>
    <row r="133" spans="5:9" x14ac:dyDescent="0.3">
      <c r="E133" s="33">
        <f t="shared" si="6"/>
        <v>12.199999999999973</v>
      </c>
      <c r="F133" s="5">
        <f>$B$12*$B$14*$B$13*Constants!$C$2*E133</f>
        <v>8.5604226047999816</v>
      </c>
      <c r="G133" s="5">
        <f>0.5*$B$17*$B$18*(Constants!$C$2*(E133+$B$21))^3</f>
        <v>26.929643164488116</v>
      </c>
      <c r="H133" s="5">
        <f t="shared" si="7"/>
        <v>3.1458310421950646</v>
      </c>
      <c r="I133" s="5">
        <f t="shared" si="8"/>
        <v>35.490065769288094</v>
      </c>
    </row>
    <row r="134" spans="5:9" x14ac:dyDescent="0.3">
      <c r="E134" s="33">
        <f t="shared" si="6"/>
        <v>12.299999999999972</v>
      </c>
      <c r="F134" s="5">
        <f>$B$12*$B$14*$B$13*Constants!$C$2*E134</f>
        <v>8.6305900031999805</v>
      </c>
      <c r="G134" s="5">
        <f>0.5*$B$17*$B$18*(Constants!$C$2*(E134+$B$21))^3</f>
        <v>27.516922272037846</v>
      </c>
      <c r="H134" s="5">
        <f t="shared" si="7"/>
        <v>3.1883014095021713</v>
      </c>
      <c r="I134" s="5">
        <f t="shared" si="8"/>
        <v>36.14751227523783</v>
      </c>
    </row>
    <row r="135" spans="5:9" x14ac:dyDescent="0.3">
      <c r="E135" s="33">
        <f t="shared" si="6"/>
        <v>12.399999999999972</v>
      </c>
      <c r="F135" s="5">
        <f>$B$12*$B$14*$B$13*Constants!$C$2*E135</f>
        <v>8.7007574015999811</v>
      </c>
      <c r="G135" s="5">
        <f>0.5*$B$17*$B$18*(Constants!$C$2*(E135+$B$21))^3</f>
        <v>28.112678125897762</v>
      </c>
      <c r="H135" s="5">
        <f t="shared" si="7"/>
        <v>3.2310610247250575</v>
      </c>
      <c r="I135" s="5">
        <f t="shared" si="8"/>
        <v>36.813435527497745</v>
      </c>
    </row>
    <row r="136" spans="5:9" x14ac:dyDescent="0.3">
      <c r="E136" s="33">
        <f t="shared" si="6"/>
        <v>12.499999999999972</v>
      </c>
      <c r="F136" s="5">
        <f>$B$12*$B$14*$B$13*Constants!$C$2*E136</f>
        <v>8.77092479999998</v>
      </c>
      <c r="G136" s="5">
        <f>0.5*$B$17*$B$18*(Constants!$C$2*(E136+$B$21))^3</f>
        <v>28.716971465150046</v>
      </c>
      <c r="H136" s="5">
        <f t="shared" si="7"/>
        <v>3.2741098709625365</v>
      </c>
      <c r="I136" s="5">
        <f t="shared" si="8"/>
        <v>37.487896265150027</v>
      </c>
    </row>
    <row r="137" spans="5:9" x14ac:dyDescent="0.3">
      <c r="E137" s="33">
        <f t="shared" si="6"/>
        <v>12.599999999999971</v>
      </c>
      <c r="F137" s="5">
        <f>$B$12*$B$14*$B$13*Constants!$C$2*E137</f>
        <v>8.8410921983999806</v>
      </c>
      <c r="G137" s="5">
        <f>0.5*$B$17*$B$18*(Constants!$C$2*(E137+$B$21))^3</f>
        <v>29.32986302887689</v>
      </c>
      <c r="H137" s="5">
        <f t="shared" si="7"/>
        <v>3.3174479318499666</v>
      </c>
      <c r="I137" s="5">
        <f t="shared" si="8"/>
        <v>38.17095522727687</v>
      </c>
    </row>
    <row r="138" spans="5:9" x14ac:dyDescent="0.3">
      <c r="E138" s="33">
        <f t="shared" si="6"/>
        <v>12.699999999999971</v>
      </c>
      <c r="F138" s="5">
        <f>$B$12*$B$14*$B$13*Constants!$C$2*E138</f>
        <v>8.9112595967999795</v>
      </c>
      <c r="G138" s="5">
        <f>0.5*$B$17*$B$18*(Constants!$C$2*(E138+$B$21))^3</f>
        <v>29.951413556160468</v>
      </c>
      <c r="H138" s="5">
        <f t="shared" si="7"/>
        <v>3.3610751915381276</v>
      </c>
      <c r="I138" s="5">
        <f t="shared" si="8"/>
        <v>38.862673152960447</v>
      </c>
    </row>
    <row r="139" spans="5:9" x14ac:dyDescent="0.3">
      <c r="E139" s="33">
        <f t="shared" si="6"/>
        <v>12.799999999999971</v>
      </c>
      <c r="F139" s="5">
        <f>$B$12*$B$14*$B$13*Constants!$C$2*E139</f>
        <v>8.9814269951999801</v>
      </c>
      <c r="G139" s="5">
        <f>0.5*$B$17*$B$18*(Constants!$C$2*(E139+$B$21))^3</f>
        <v>30.581683786083001</v>
      </c>
      <c r="H139" s="5">
        <f t="shared" si="7"/>
        <v>3.4049916346730904</v>
      </c>
      <c r="I139" s="5">
        <f t="shared" si="8"/>
        <v>39.56311078128298</v>
      </c>
    </row>
    <row r="140" spans="5:9" x14ac:dyDescent="0.3">
      <c r="E140" s="33">
        <f t="shared" si="6"/>
        <v>12.89999999999997</v>
      </c>
      <c r="F140" s="5">
        <f>$B$12*$B$14*$B$13*Constants!$C$2*E140</f>
        <v>9.051594393599979</v>
      </c>
      <c r="G140" s="5">
        <f>0.5*$B$17*$B$18*(Constants!$C$2*(E140+$B$21))^3</f>
        <v>31.220734457726635</v>
      </c>
      <c r="H140" s="5">
        <f t="shared" si="7"/>
        <v>3.4491972463770106</v>
      </c>
      <c r="I140" s="5">
        <f t="shared" si="8"/>
        <v>40.272328851326613</v>
      </c>
    </row>
    <row r="141" spans="5:9" x14ac:dyDescent="0.3">
      <c r="E141" s="33">
        <f t="shared" si="6"/>
        <v>12.99999999999997</v>
      </c>
      <c r="F141" s="5">
        <f>$B$12*$B$14*$B$13*Constants!$C$2*E141</f>
        <v>9.1217617919999796</v>
      </c>
      <c r="G141" s="5">
        <f>0.5*$B$17*$B$18*(Constants!$C$2*(E141+$B$21))^3</f>
        <v>31.868626310173596</v>
      </c>
      <c r="H141" s="5">
        <f t="shared" si="7"/>
        <v>3.4936920122298307</v>
      </c>
      <c r="I141" s="5">
        <f t="shared" si="8"/>
        <v>40.990388102173576</v>
      </c>
    </row>
    <row r="142" spans="5:9" x14ac:dyDescent="0.3">
      <c r="E142" s="33">
        <f t="shared" si="6"/>
        <v>13.099999999999969</v>
      </c>
      <c r="F142" s="5">
        <f>$B$12*$B$14*$B$13*Constants!$C$2*E142</f>
        <v>9.1919291903999785</v>
      </c>
      <c r="G142" s="5">
        <f>0.5*$B$17*$B$18*(Constants!$C$2*(E142+$B$21))^3</f>
        <v>32.525420082506045</v>
      </c>
      <c r="H142" s="5">
        <f t="shared" si="7"/>
        <v>3.5384759182517951</v>
      </c>
      <c r="I142" s="5">
        <f t="shared" si="8"/>
        <v>41.71734927290602</v>
      </c>
    </row>
    <row r="143" spans="5:9" x14ac:dyDescent="0.3">
      <c r="E143" s="33">
        <f t="shared" si="6"/>
        <v>13.199999999999969</v>
      </c>
      <c r="F143" s="5">
        <f>$B$12*$B$14*$B$13*Constants!$C$2*E143</f>
        <v>9.2620965887999791</v>
      </c>
      <c r="G143" s="5">
        <f>0.5*$B$17*$B$18*(Constants!$C$2*(E143+$B$21))^3</f>
        <v>33.191176513806191</v>
      </c>
      <c r="H143" s="5">
        <f t="shared" si="7"/>
        <v>3.5835489508867804</v>
      </c>
      <c r="I143" s="5">
        <f t="shared" si="8"/>
        <v>42.453273102606168</v>
      </c>
    </row>
    <row r="144" spans="5:9" x14ac:dyDescent="0.3">
      <c r="E144" s="33">
        <f t="shared" si="6"/>
        <v>13.299999999999969</v>
      </c>
      <c r="F144" s="5">
        <f>$B$12*$B$14*$B$13*Constants!$C$2*E144</f>
        <v>9.332263987199978</v>
      </c>
      <c r="G144" s="5">
        <f>0.5*$B$17*$B$18*(Constants!$C$2*(E144+$B$21))^3</f>
        <v>33.865956343156199</v>
      </c>
      <c r="H144" s="5">
        <f t="shared" si="7"/>
        <v>3.6289110969863625</v>
      </c>
      <c r="I144" s="5">
        <f t="shared" si="8"/>
        <v>43.198220330356179</v>
      </c>
    </row>
    <row r="145" spans="5:9" x14ac:dyDescent="0.3">
      <c r="E145" s="33">
        <f t="shared" si="6"/>
        <v>13.399999999999968</v>
      </c>
      <c r="F145" s="5">
        <f>$B$12*$B$14*$B$13*Constants!$C$2*E145</f>
        <v>9.4024313855999786</v>
      </c>
      <c r="G145" s="5">
        <f>0.5*$B$17*$B$18*(Constants!$C$2*(E145+$B$21))^3</f>
        <v>34.549820309638285</v>
      </c>
      <c r="H145" s="5">
        <f t="shared" si="7"/>
        <v>3.6745623437946127</v>
      </c>
      <c r="I145" s="5">
        <f t="shared" si="8"/>
        <v>43.95225169523826</v>
      </c>
    </row>
    <row r="146" spans="5:9" x14ac:dyDescent="0.3">
      <c r="E146" s="33">
        <f t="shared" si="6"/>
        <v>13.499999999999968</v>
      </c>
      <c r="F146" s="5">
        <f>$B$12*$B$14*$B$13*Constants!$C$2*E146</f>
        <v>9.4725987839999775</v>
      </c>
      <c r="G146" s="5">
        <f>0.5*$B$17*$B$18*(Constants!$C$2*(E146+$B$21))^3</f>
        <v>35.2428291523346</v>
      </c>
      <c r="H146" s="5">
        <f t="shared" si="7"/>
        <v>3.7205026789335496</v>
      </c>
      <c r="I146" s="5">
        <f t="shared" si="8"/>
        <v>44.715427936334578</v>
      </c>
    </row>
    <row r="147" spans="5:9" x14ac:dyDescent="0.3">
      <c r="E147" s="33">
        <f t="shared" si="6"/>
        <v>13.599999999999968</v>
      </c>
      <c r="F147" s="5">
        <f>$B$12*$B$14*$B$13*Constants!$C$2*E147</f>
        <v>9.5427661823999781</v>
      </c>
      <c r="G147" s="5">
        <f>0.5*$B$17*$B$18*(Constants!$C$2*(E147+$B$21))^3</f>
        <v>35.945043610327374</v>
      </c>
      <c r="H147" s="5">
        <f t="shared" si="7"/>
        <v>3.7667320903892567</v>
      </c>
      <c r="I147" s="5">
        <f t="shared" si="8"/>
        <v>45.487809792727354</v>
      </c>
    </row>
    <row r="148" spans="5:9" x14ac:dyDescent="0.3">
      <c r="E148" s="33">
        <f t="shared" si="6"/>
        <v>13.699999999999967</v>
      </c>
      <c r="F148" s="5">
        <f>$B$12*$B$14*$B$13*Constants!$C$2*E148</f>
        <v>9.612933580799977</v>
      </c>
      <c r="G148" s="5">
        <f>0.5*$B$17*$B$18*(Constants!$C$2*(E148+$B$21))^3</f>
        <v>36.656524422698773</v>
      </c>
      <c r="H148" s="5">
        <f t="shared" si="7"/>
        <v>3.8132505664985841</v>
      </c>
      <c r="I148" s="5">
        <f t="shared" si="8"/>
        <v>46.269458003498748</v>
      </c>
    </row>
    <row r="149" spans="5:9" x14ac:dyDescent="0.3">
      <c r="E149" s="33">
        <f t="shared" si="6"/>
        <v>13.799999999999967</v>
      </c>
      <c r="F149" s="5">
        <f>$B$12*$B$14*$B$13*Constants!$C$2*E149</f>
        <v>9.6831009791999776</v>
      </c>
      <c r="G149" s="5">
        <f>0.5*$B$17*$B$18*(Constants!$C$2*(E149+$B$21))^3</f>
        <v>37.377332328530983</v>
      </c>
      <c r="H149" s="5">
        <f t="shared" si="7"/>
        <v>3.8600580959364441</v>
      </c>
      <c r="I149" s="5">
        <f t="shared" si="8"/>
        <v>47.06043330773096</v>
      </c>
    </row>
    <row r="150" spans="5:9" x14ac:dyDescent="0.3">
      <c r="E150" s="33">
        <f t="shared" si="6"/>
        <v>13.899999999999967</v>
      </c>
      <c r="F150" s="5">
        <f>$B$12*$B$14*$B$13*Constants!$C$2*E150</f>
        <v>9.7532683775999764</v>
      </c>
      <c r="G150" s="5">
        <f>0.5*$B$17*$B$18*(Constants!$C$2*(E150+$B$21))^3</f>
        <v>38.107528066906198</v>
      </c>
      <c r="H150" s="5">
        <f t="shared" si="7"/>
        <v>3.9071546677036544</v>
      </c>
      <c r="I150" s="5">
        <f t="shared" si="8"/>
        <v>47.860796444506178</v>
      </c>
    </row>
    <row r="151" spans="5:9" x14ac:dyDescent="0.3">
      <c r="E151" s="33">
        <f t="shared" si="6"/>
        <v>13.999999999999966</v>
      </c>
      <c r="F151" s="5">
        <f>$B$12*$B$14*$B$13*Constants!$C$2*E151</f>
        <v>9.8234357759999771</v>
      </c>
      <c r="G151" s="5">
        <f>0.5*$B$17*$B$18*(Constants!$C$2*(E151+$B$21))^3</f>
        <v>38.847172376906606</v>
      </c>
      <c r="H151" s="5">
        <f t="shared" si="7"/>
        <v>3.9545402711152917</v>
      </c>
      <c r="I151" s="5">
        <f t="shared" si="8"/>
        <v>48.670608152906581</v>
      </c>
    </row>
    <row r="152" spans="5:9" x14ac:dyDescent="0.3">
      <c r="E152" s="33">
        <f t="shared" si="6"/>
        <v>14.099999999999966</v>
      </c>
      <c r="F152" s="5">
        <f>$B$12*$B$14*$B$13*Constants!$C$2*E152</f>
        <v>9.8936031743999759</v>
      </c>
      <c r="G152" s="5">
        <f>0.5*$B$17*$B$18*(Constants!$C$2*(E152+$B$21))^3</f>
        <v>39.596325997614393</v>
      </c>
      <c r="H152" s="5">
        <f t="shared" si="7"/>
        <v>4.0022148957895531</v>
      </c>
      <c r="I152" s="5">
        <f t="shared" si="8"/>
        <v>49.489929172014371</v>
      </c>
    </row>
    <row r="153" spans="5:9" x14ac:dyDescent="0.3">
      <c r="E153" s="33">
        <f t="shared" si="6"/>
        <v>14.199999999999966</v>
      </c>
      <c r="F153" s="5">
        <f>$B$12*$B$14*$B$13*Constants!$C$2*E153</f>
        <v>9.9637705727999766</v>
      </c>
      <c r="G153" s="5">
        <f>0.5*$B$17*$B$18*(Constants!$C$2*(E153+$B$21))^3</f>
        <v>40.355049668111754</v>
      </c>
      <c r="H153" s="5">
        <f t="shared" si="7"/>
        <v>4.05017853163708</v>
      </c>
      <c r="I153" s="5">
        <f t="shared" si="8"/>
        <v>50.318820240911734</v>
      </c>
    </row>
    <row r="154" spans="5:9" x14ac:dyDescent="0.3">
      <c r="E154" s="33">
        <f t="shared" si="6"/>
        <v>14.299999999999965</v>
      </c>
      <c r="F154" s="5">
        <f>$B$12*$B$14*$B$13*Constants!$C$2*E154</f>
        <v>10.033937971199975</v>
      </c>
      <c r="G154" s="5">
        <f>0.5*$B$17*$B$18*(Constants!$C$2*(E154+$B$21))^3</f>
        <v>41.12340412748086</v>
      </c>
      <c r="H154" s="5">
        <f t="shared" si="7"/>
        <v>4.0984311688507322</v>
      </c>
      <c r="I154" s="5">
        <f t="shared" si="8"/>
        <v>51.157342098680836</v>
      </c>
    </row>
    <row r="155" spans="5:9" x14ac:dyDescent="0.3">
      <c r="E155" s="33">
        <f t="shared" si="6"/>
        <v>14.399999999999965</v>
      </c>
      <c r="F155" s="5">
        <f>$B$12*$B$14*$B$13*Constants!$C$2*E155</f>
        <v>10.104105369599976</v>
      </c>
      <c r="G155" s="5">
        <f>0.5*$B$17*$B$18*(Constants!$C$2*(E155+$B$21))^3</f>
        <v>41.901450114803914</v>
      </c>
      <c r="H155" s="5">
        <f t="shared" si="7"/>
        <v>4.1469727978957929</v>
      </c>
      <c r="I155" s="5">
        <f t="shared" si="8"/>
        <v>52.005555484403892</v>
      </c>
    </row>
    <row r="156" spans="5:9" x14ac:dyDescent="0.3">
      <c r="E156" s="33">
        <f t="shared" si="6"/>
        <v>14.499999999999964</v>
      </c>
      <c r="F156" s="5">
        <f>$B$12*$B$14*$B$13*Constants!$C$2*E156</f>
        <v>10.174272767999975</v>
      </c>
      <c r="G156" s="5">
        <f>0.5*$B$17*$B$18*(Constants!$C$2*(E156+$B$21))^3</f>
        <v>42.689248369163089</v>
      </c>
      <c r="H156" s="5">
        <f t="shared" si="7"/>
        <v>4.1958034095005692</v>
      </c>
      <c r="I156" s="5">
        <f t="shared" si="8"/>
        <v>52.863521137163062</v>
      </c>
    </row>
    <row r="157" spans="5:9" x14ac:dyDescent="0.3">
      <c r="E157" s="33">
        <f t="shared" si="6"/>
        <v>14.599999999999964</v>
      </c>
      <c r="F157" s="5">
        <f>$B$12*$B$14*$B$13*Constants!$C$2*E157</f>
        <v>10.244440166399976</v>
      </c>
      <c r="G157" s="5">
        <f>0.5*$B$17*$B$18*(Constants!$C$2*(E157+$B$21))^3</f>
        <v>43.48685962964062</v>
      </c>
      <c r="H157" s="5">
        <f t="shared" si="7"/>
        <v>4.2449229946473928</v>
      </c>
      <c r="I157" s="5">
        <f t="shared" si="8"/>
        <v>53.731299796040595</v>
      </c>
    </row>
    <row r="158" spans="5:9" x14ac:dyDescent="0.3">
      <c r="E158" s="33">
        <f t="shared" si="6"/>
        <v>14.699999999999964</v>
      </c>
      <c r="F158" s="5">
        <f>$B$12*$B$14*$B$13*Constants!$C$2*E158</f>
        <v>10.314607564799974</v>
      </c>
      <c r="G158" s="5">
        <f>0.5*$B$17*$B$18*(Constants!$C$2*(E158+$B$21))^3</f>
        <v>44.29434463531863</v>
      </c>
      <c r="H158" s="5">
        <f t="shared" si="7"/>
        <v>4.2943315445639652</v>
      </c>
      <c r="I158" s="5">
        <f t="shared" si="8"/>
        <v>54.608952200118608</v>
      </c>
    </row>
    <row r="159" spans="5:9" x14ac:dyDescent="0.3">
      <c r="E159" s="33">
        <f t="shared" si="6"/>
        <v>14.799999999999963</v>
      </c>
      <c r="F159" s="5">
        <f>$B$12*$B$14*$B$13*Constants!$C$2*E159</f>
        <v>10.384774963199975</v>
      </c>
      <c r="G159" s="5">
        <f>0.5*$B$17*$B$18*(Constants!$C$2*(E159+$B$21))^3</f>
        <v>45.111764125279358</v>
      </c>
      <c r="H159" s="5">
        <f t="shared" si="7"/>
        <v>4.3440290507150836</v>
      </c>
      <c r="I159" s="5">
        <f t="shared" si="8"/>
        <v>55.496539088479331</v>
      </c>
    </row>
    <row r="160" spans="5:9" x14ac:dyDescent="0.3">
      <c r="E160" s="33">
        <f t="shared" si="6"/>
        <v>14.899999999999963</v>
      </c>
      <c r="F160" s="5">
        <f>$B$12*$B$14*$B$13*Constants!$C$2*E160</f>
        <v>10.454942361599974</v>
      </c>
      <c r="G160" s="5">
        <f>0.5*$B$17*$B$18*(Constants!$C$2*(E160+$B$21))^3</f>
        <v>45.939178838604953</v>
      </c>
      <c r="H160" s="5">
        <f t="shared" si="7"/>
        <v>4.3940155047946758</v>
      </c>
      <c r="I160" s="5">
        <f t="shared" si="8"/>
        <v>56.394121200204928</v>
      </c>
    </row>
    <row r="161" spans="5:9" x14ac:dyDescent="0.3">
      <c r="E161" s="33">
        <f t="shared" si="6"/>
        <v>14.999999999999963</v>
      </c>
      <c r="F161" s="5">
        <f>$B$12*$B$14*$B$13*Constants!$C$2*E161</f>
        <v>10.525109759999975</v>
      </c>
      <c r="G161" s="5">
        <f>0.5*$B$17*$B$18*(Constants!$C$2*(E161+$B$21))^3</f>
        <v>46.776649514377638</v>
      </c>
      <c r="H161" s="5">
        <f t="shared" si="7"/>
        <v>4.4442908987181671</v>
      </c>
      <c r="I161" s="5">
        <f t="shared" si="8"/>
        <v>57.301759274377616</v>
      </c>
    </row>
    <row r="162" spans="5:9" x14ac:dyDescent="0.3">
      <c r="E162" s="33">
        <f t="shared" si="6"/>
        <v>15.099999999999962</v>
      </c>
      <c r="F162" s="5">
        <f>$B$12*$B$14*$B$13*Constants!$C$2*E162</f>
        <v>10.595277158399973</v>
      </c>
      <c r="G162" s="5">
        <f>0.5*$B$17*$B$18*(Constants!$C$2*(E162+$B$21))^3</f>
        <v>47.624236891679573</v>
      </c>
      <c r="H162" s="5">
        <f t="shared" si="7"/>
        <v>4.4948552246151401</v>
      </c>
      <c r="I162" s="5">
        <f t="shared" si="8"/>
        <v>58.219514050079546</v>
      </c>
    </row>
    <row r="163" spans="5:9" x14ac:dyDescent="0.3">
      <c r="E163" s="33">
        <f t="shared" si="6"/>
        <v>15.199999999999962</v>
      </c>
      <c r="F163" s="5">
        <f>$B$12*$B$14*$B$13*Constants!$C$2*E163</f>
        <v>10.665444556799974</v>
      </c>
      <c r="G163" s="5">
        <f>0.5*$B$17*$B$18*(Constants!$C$2*(E163+$B$21))^3</f>
        <v>48.482001709592971</v>
      </c>
      <c r="H163" s="5">
        <f t="shared" si="7"/>
        <v>4.5457084748222965</v>
      </c>
      <c r="I163" s="5">
        <f t="shared" si="8"/>
        <v>59.147446266392947</v>
      </c>
    </row>
    <row r="164" spans="5:9" x14ac:dyDescent="0.3">
      <c r="E164" s="33">
        <f t="shared" si="6"/>
        <v>15.299999999999962</v>
      </c>
      <c r="F164" s="5">
        <f>$B$12*$B$14*$B$13*Constants!$C$2*E164</f>
        <v>10.735611955199973</v>
      </c>
      <c r="G164" s="5">
        <f>0.5*$B$17*$B$18*(Constants!$C$2*(E164+$B$21))^3</f>
        <v>49.350004707199993</v>
      </c>
      <c r="H164" s="5">
        <f t="shared" si="7"/>
        <v>4.5968506418766832</v>
      </c>
      <c r="I164" s="5">
        <f t="shared" si="8"/>
        <v>60.085616662399964</v>
      </c>
    </row>
    <row r="165" spans="5:9" x14ac:dyDescent="0.3">
      <c r="E165" s="33">
        <f t="shared" si="6"/>
        <v>15.399999999999961</v>
      </c>
      <c r="F165" s="5">
        <f>$B$12*$B$14*$B$13*Constants!$C$2*E165</f>
        <v>10.805779353599974</v>
      </c>
      <c r="G165" s="5">
        <f>0.5*$B$17*$B$18*(Constants!$C$2*(E165+$B$21))^3</f>
        <v>50.228306623582853</v>
      </c>
      <c r="H165" s="5">
        <f t="shared" si="7"/>
        <v>4.6482817185091942</v>
      </c>
      <c r="I165" s="5">
        <f t="shared" si="8"/>
        <v>61.034085977182826</v>
      </c>
    </row>
    <row r="166" spans="5:9" x14ac:dyDescent="0.3">
      <c r="E166" s="33">
        <f t="shared" si="6"/>
        <v>15.499999999999961</v>
      </c>
      <c r="F166" s="5">
        <f>$B$12*$B$14*$B$13*Constants!$C$2*E166</f>
        <v>10.875946751999972</v>
      </c>
      <c r="G166" s="5">
        <f>0.5*$B$17*$B$18*(Constants!$C$2*(E166+$B$21))^3</f>
        <v>51.116968197823716</v>
      </c>
      <c r="H166" s="5">
        <f t="shared" si="7"/>
        <v>4.7000016976383083</v>
      </c>
      <c r="I166" s="5">
        <f t="shared" si="8"/>
        <v>61.992914949823685</v>
      </c>
    </row>
    <row r="167" spans="5:9" x14ac:dyDescent="0.3">
      <c r="E167" s="33">
        <f t="shared" si="6"/>
        <v>15.599999999999961</v>
      </c>
      <c r="F167" s="5">
        <f>$B$12*$B$14*$B$13*Constants!$C$2*E167</f>
        <v>10.946114150399973</v>
      </c>
      <c r="G167" s="5">
        <f>0.5*$B$17*$B$18*(Constants!$C$2*(E167+$B$21))^3</f>
        <v>52.016050169004806</v>
      </c>
      <c r="H167" s="5">
        <f t="shared" si="7"/>
        <v>4.7520105723640871</v>
      </c>
      <c r="I167" s="5">
        <f t="shared" si="8"/>
        <v>62.962164319404778</v>
      </c>
    </row>
    <row r="168" spans="5:9" x14ac:dyDescent="0.3">
      <c r="E168" s="33">
        <f t="shared" si="6"/>
        <v>15.69999999999996</v>
      </c>
      <c r="F168" s="5">
        <f>$B$12*$B$14*$B$13*Constants!$C$2*E168</f>
        <v>11.016281548799972</v>
      </c>
      <c r="G168" s="5">
        <f>0.5*$B$17*$B$18*(Constants!$C$2*(E168+$B$21))^3</f>
        <v>52.92561327620826</v>
      </c>
      <c r="H168" s="5">
        <f t="shared" si="7"/>
        <v>4.8043083359623795</v>
      </c>
      <c r="I168" s="5">
        <f t="shared" si="8"/>
        <v>63.941894825008234</v>
      </c>
    </row>
    <row r="169" spans="5:9" x14ac:dyDescent="0.3">
      <c r="E169" s="33">
        <f t="shared" si="6"/>
        <v>15.79999999999996</v>
      </c>
      <c r="F169" s="5">
        <f>$B$12*$B$14*$B$13*Constants!$C$2*E169</f>
        <v>11.086448947199973</v>
      </c>
      <c r="G169" s="5">
        <f>0.5*$B$17*$B$18*(Constants!$C$2*(E169+$B$21))^3</f>
        <v>53.845718258516307</v>
      </c>
      <c r="H169" s="5">
        <f t="shared" si="7"/>
        <v>4.8568949818792744</v>
      </c>
      <c r="I169" s="5">
        <f t="shared" si="8"/>
        <v>64.932167205716283</v>
      </c>
    </row>
    <row r="170" spans="5:9" x14ac:dyDescent="0.3">
      <c r="E170" s="33">
        <f t="shared" si="6"/>
        <v>15.899999999999959</v>
      </c>
      <c r="F170" s="5">
        <f>$B$12*$B$14*$B$13*Constants!$C$2*E170</f>
        <v>11.156616345599971</v>
      </c>
      <c r="G170" s="5">
        <f>0.5*$B$17*$B$18*(Constants!$C$2*(E170+$B$21))^3</f>
        <v>54.776425855011112</v>
      </c>
      <c r="H170" s="5">
        <f t="shared" si="7"/>
        <v>4.9097705037257322</v>
      </c>
      <c r="I170" s="5">
        <f t="shared" si="8"/>
        <v>65.933042200611084</v>
      </c>
    </row>
    <row r="171" spans="5:9" x14ac:dyDescent="0.3">
      <c r="E171" s="33">
        <f t="shared" si="6"/>
        <v>15.999999999999959</v>
      </c>
      <c r="F171" s="5">
        <f>$B$12*$B$14*$B$13*Constants!$C$2*E171</f>
        <v>11.226783743999972</v>
      </c>
      <c r="G171" s="5">
        <f>0.5*$B$17*$B$18*(Constants!$C$2*(E171+$B$21))^3</f>
        <v>55.717796804774885</v>
      </c>
      <c r="H171" s="5">
        <f t="shared" si="7"/>
        <v>4.9629348952724444</v>
      </c>
      <c r="I171" s="5">
        <f t="shared" si="8"/>
        <v>66.944580548774852</v>
      </c>
    </row>
    <row r="172" spans="5:9" x14ac:dyDescent="0.3">
      <c r="E172" s="33">
        <f t="shared" si="6"/>
        <v>16.099999999999959</v>
      </c>
      <c r="F172" s="5">
        <f>$B$12*$B$14*$B$13*Constants!$C$2*E172</f>
        <v>11.296951142399971</v>
      </c>
      <c r="G172" s="5">
        <f>0.5*$B$17*$B$18*(Constants!$C$2*(E172+$B$21))^3</f>
        <v>56.66989184688979</v>
      </c>
      <c r="H172" s="5">
        <f t="shared" si="7"/>
        <v>5.0163881504448646</v>
      </c>
      <c r="I172" s="5">
        <f t="shared" si="8"/>
        <v>67.966842989289759</v>
      </c>
    </row>
    <row r="173" spans="5:9" x14ac:dyDescent="0.3">
      <c r="E173" s="33">
        <f t="shared" si="6"/>
        <v>16.19999999999996</v>
      </c>
      <c r="F173" s="5">
        <f>$B$12*$B$14*$B$13*Constants!$C$2*E173</f>
        <v>11.367118540799973</v>
      </c>
      <c r="G173" s="5">
        <f>0.5*$B$17*$B$18*(Constants!$C$2*(E173+$B$21))^3</f>
        <v>57.632771720438043</v>
      </c>
      <c r="H173" s="5">
        <f t="shared" si="7"/>
        <v>5.0701302633184362</v>
      </c>
      <c r="I173" s="5">
        <f t="shared" si="8"/>
        <v>68.999890261238022</v>
      </c>
    </row>
    <row r="174" spans="5:9" x14ac:dyDescent="0.3">
      <c r="E174" s="33">
        <f t="shared" si="6"/>
        <v>16.299999999999962</v>
      </c>
      <c r="F174" s="5">
        <f>$B$12*$B$14*$B$13*Constants!$C$2*E174</f>
        <v>11.437285939199974</v>
      </c>
      <c r="G174" s="5">
        <f>0.5*$B$17*$B$18*(Constants!$C$2*(E174+$B$21))^3</f>
        <v>58.60649716450181</v>
      </c>
      <c r="H174" s="5">
        <f t="shared" si="7"/>
        <v>5.1241612281139899</v>
      </c>
      <c r="I174" s="5">
        <f t="shared" si="8"/>
        <v>70.043783103701784</v>
      </c>
    </row>
    <row r="175" spans="5:9" x14ac:dyDescent="0.3">
      <c r="E175" s="33">
        <f t="shared" si="6"/>
        <v>16.399999999999963</v>
      </c>
      <c r="F175" s="5">
        <f>$B$12*$B$14*$B$13*Constants!$C$2*E175</f>
        <v>11.507453337599975</v>
      </c>
      <c r="G175" s="5">
        <f>0.5*$B$17*$B$18*(Constants!$C$2*(E175+$B$21))^3</f>
        <v>59.591128918163321</v>
      </c>
      <c r="H175" s="5">
        <f t="shared" si="7"/>
        <v>5.1784810391933167</v>
      </c>
      <c r="I175" s="5">
        <f t="shared" si="8"/>
        <v>71.09858225576329</v>
      </c>
    </row>
    <row r="176" spans="5:9" x14ac:dyDescent="0.3">
      <c r="E176" s="33">
        <f t="shared" si="6"/>
        <v>16.499999999999964</v>
      </c>
      <c r="F176" s="5">
        <f>$B$12*$B$14*$B$13*Constants!$C$2*E176</f>
        <v>11.577620735999975</v>
      </c>
      <c r="G176" s="5">
        <f>0.5*$B$17*$B$18*(Constants!$C$2*(E176+$B$21))^3</f>
        <v>60.586727720504719</v>
      </c>
      <c r="H176" s="5">
        <f t="shared" si="7"/>
        <v>5.2330896910548832</v>
      </c>
      <c r="I176" s="5">
        <f t="shared" si="8"/>
        <v>72.164348456504698</v>
      </c>
    </row>
    <row r="177" spans="5:9" x14ac:dyDescent="0.3">
      <c r="E177" s="33">
        <f t="shared" si="6"/>
        <v>16.599999999999966</v>
      </c>
      <c r="F177" s="5">
        <f>$B$12*$B$14*$B$13*Constants!$C$2*E177</f>
        <v>11.647788134399976</v>
      </c>
      <c r="G177" s="5">
        <f>0.5*$B$17*$B$18*(Constants!$C$2*(E177+$B$21))^3</f>
        <v>61.593354310608163</v>
      </c>
      <c r="H177" s="5">
        <f t="shared" si="7"/>
        <v>5.2879871783297236</v>
      </c>
      <c r="I177" s="5">
        <f t="shared" si="8"/>
        <v>73.241142445008137</v>
      </c>
    </row>
    <row r="178" spans="5:9" x14ac:dyDescent="0.3">
      <c r="E178" s="33">
        <f t="shared" si="6"/>
        <v>16.699999999999967</v>
      </c>
      <c r="F178" s="5">
        <f>$B$12*$B$14*$B$13*Constants!$C$2*E178</f>
        <v>11.717955532799978</v>
      </c>
      <c r="G178" s="5">
        <f>0.5*$B$17*$B$18*(Constants!$C$2*(E178+$B$21))^3</f>
        <v>62.611069427555918</v>
      </c>
      <c r="H178" s="5">
        <f t="shared" si="7"/>
        <v>5.3431734957774797</v>
      </c>
      <c r="I178" s="5">
        <f t="shared" si="8"/>
        <v>74.329024960355895</v>
      </c>
    </row>
    <row r="179" spans="5:9" x14ac:dyDescent="0.3">
      <c r="E179" s="33">
        <f t="shared" si="6"/>
        <v>16.799999999999969</v>
      </c>
      <c r="F179" s="5">
        <f>$B$12*$B$14*$B$13*Constants!$C$2*E179</f>
        <v>11.788122931199979</v>
      </c>
      <c r="G179" s="5">
        <f>0.5*$B$17*$B$18*(Constants!$C$2*(E179+$B$21))^3</f>
        <v>63.639933810430129</v>
      </c>
      <c r="H179" s="5">
        <f t="shared" si="7"/>
        <v>5.3986486382825554</v>
      </c>
      <c r="I179" s="5">
        <f t="shared" si="8"/>
        <v>75.428056741630115</v>
      </c>
    </row>
    <row r="180" spans="5:9" x14ac:dyDescent="0.3">
      <c r="E180" s="33">
        <f t="shared" ref="E180:E243" si="9">E179+0.1</f>
        <v>16.89999999999997</v>
      </c>
      <c r="F180" s="5">
        <f>$B$12*$B$14*$B$13*Constants!$C$2*E180</f>
        <v>11.85829032959998</v>
      </c>
      <c r="G180" s="5">
        <f>0.5*$B$17*$B$18*(Constants!$C$2*(E180+$B$21))^3</f>
        <v>64.680008198312947</v>
      </c>
      <c r="H180" s="5">
        <f t="shared" ref="H180:H243" si="10">G180/F180</f>
        <v>5.4544126008504321</v>
      </c>
      <c r="I180" s="5">
        <f t="shared" ref="I180:I243" si="11">F180+G180</f>
        <v>76.538298527912929</v>
      </c>
    </row>
    <row r="181" spans="5:9" x14ac:dyDescent="0.3">
      <c r="E181" s="33">
        <f t="shared" si="9"/>
        <v>16.999999999999972</v>
      </c>
      <c r="F181" s="5">
        <f>$B$12*$B$14*$B$13*Constants!$C$2*E181</f>
        <v>11.92845772799998</v>
      </c>
      <c r="G181" s="5">
        <f>0.5*$B$17*$B$18*(Constants!$C$2*(E181+$B$21))^3</f>
        <v>65.731353330286666</v>
      </c>
      <c r="H181" s="5">
        <f t="shared" si="10"/>
        <v>5.5104653786041213</v>
      </c>
      <c r="I181" s="5">
        <f t="shared" si="11"/>
        <v>77.65981105828665</v>
      </c>
    </row>
    <row r="182" spans="5:9" x14ac:dyDescent="0.3">
      <c r="E182" s="33">
        <f t="shared" si="9"/>
        <v>17.099999999999973</v>
      </c>
      <c r="F182" s="5">
        <f>$B$12*$B$14*$B$13*Constants!$C$2*E182</f>
        <v>11.998625126399981</v>
      </c>
      <c r="G182" s="5">
        <f>0.5*$B$17*$B$18*(Constants!$C$2*(E182+$B$21))^3</f>
        <v>66.794029945433394</v>
      </c>
      <c r="H182" s="5">
        <f t="shared" si="10"/>
        <v>5.5668069667807023</v>
      </c>
      <c r="I182" s="5">
        <f t="shared" si="11"/>
        <v>78.79265507183338</v>
      </c>
    </row>
    <row r="183" spans="5:9" x14ac:dyDescent="0.3">
      <c r="E183" s="33">
        <f t="shared" si="9"/>
        <v>17.199999999999974</v>
      </c>
      <c r="F183" s="5">
        <f>$B$12*$B$14*$B$13*Constants!$C$2*E183</f>
        <v>12.068792524799983</v>
      </c>
      <c r="G183" s="5">
        <f>0.5*$B$17*$B$18*(Constants!$C$2*(E183+$B$21))^3</f>
        <v>67.868098782835304</v>
      </c>
      <c r="H183" s="5">
        <f t="shared" si="10"/>
        <v>5.6234373607280226</v>
      </c>
      <c r="I183" s="5">
        <f t="shared" si="11"/>
        <v>79.936891307635292</v>
      </c>
    </row>
    <row r="184" spans="5:9" x14ac:dyDescent="0.3">
      <c r="E184" s="33">
        <f t="shared" si="9"/>
        <v>17.299999999999976</v>
      </c>
      <c r="F184" s="5">
        <f>$B$12*$B$14*$B$13*Constants!$C$2*E184</f>
        <v>12.138959923199984</v>
      </c>
      <c r="G184" s="5">
        <f>0.5*$B$17*$B$18*(Constants!$C$2*(E184+$B$21))^3</f>
        <v>68.953620581574654</v>
      </c>
      <c r="H184" s="5">
        <f t="shared" si="10"/>
        <v>5.680356555901505</v>
      </c>
      <c r="I184" s="5">
        <f t="shared" si="11"/>
        <v>81.092580504774645</v>
      </c>
    </row>
    <row r="185" spans="5:9" x14ac:dyDescent="0.3">
      <c r="E185" s="33">
        <f t="shared" si="9"/>
        <v>17.399999999999977</v>
      </c>
      <c r="F185" s="5">
        <f>$B$12*$B$14*$B$13*Constants!$C$2*E185</f>
        <v>12.209127321599984</v>
      </c>
      <c r="G185" s="5">
        <f>0.5*$B$17*$B$18*(Constants!$C$2*(E185+$B$21))^3</f>
        <v>70.050656080733603</v>
      </c>
      <c r="H185" s="5">
        <f t="shared" si="10"/>
        <v>5.7375645478610329</v>
      </c>
      <c r="I185" s="5">
        <f t="shared" si="11"/>
        <v>82.259783402333582</v>
      </c>
    </row>
    <row r="186" spans="5:9" x14ac:dyDescent="0.3">
      <c r="E186" s="33">
        <f t="shared" si="9"/>
        <v>17.499999999999979</v>
      </c>
      <c r="F186" s="5">
        <f>$B$12*$B$14*$B$13*Constants!$C$2*E186</f>
        <v>12.279294719999985</v>
      </c>
      <c r="G186" s="5">
        <f>0.5*$B$17*$B$18*(Constants!$C$2*(E186+$B$21))^3</f>
        <v>71.159266019394309</v>
      </c>
      <c r="H186" s="5">
        <f t="shared" si="10"/>
        <v>5.7950613322679816</v>
      </c>
      <c r="I186" s="5">
        <f t="shared" si="11"/>
        <v>83.438560739394291</v>
      </c>
    </row>
    <row r="187" spans="5:9" x14ac:dyDescent="0.3">
      <c r="E187" s="33">
        <f t="shared" si="9"/>
        <v>17.59999999999998</v>
      </c>
      <c r="F187" s="5">
        <f>$B$12*$B$14*$B$13*Constants!$C$2*E187</f>
        <v>12.349462118399986</v>
      </c>
      <c r="G187" s="5">
        <f>0.5*$B$17*$B$18*(Constants!$C$2*(E187+$B$21))^3</f>
        <v>72.279511136638959</v>
      </c>
      <c r="H187" s="5">
        <f t="shared" si="10"/>
        <v>5.8528469048823313</v>
      </c>
      <c r="I187" s="5">
        <f t="shared" si="11"/>
        <v>84.628973255038943</v>
      </c>
    </row>
    <row r="188" spans="5:9" x14ac:dyDescent="0.3">
      <c r="E188" s="33">
        <f t="shared" si="9"/>
        <v>17.699999999999982</v>
      </c>
      <c r="F188" s="5">
        <f>$B$12*$B$14*$B$13*Constants!$C$2*E188</f>
        <v>12.419629516799988</v>
      </c>
      <c r="G188" s="5">
        <f>0.5*$B$17*$B$18*(Constants!$C$2*(E188+$B$21))^3</f>
        <v>73.411452171549783</v>
      </c>
      <c r="H188" s="5">
        <f t="shared" si="10"/>
        <v>5.9109212615598858</v>
      </c>
      <c r="I188" s="5">
        <f t="shared" si="11"/>
        <v>85.831081688349769</v>
      </c>
    </row>
    <row r="189" spans="5:9" x14ac:dyDescent="0.3">
      <c r="E189" s="33">
        <f t="shared" si="9"/>
        <v>17.799999999999983</v>
      </c>
      <c r="F189" s="5">
        <f>$B$12*$B$14*$B$13*Constants!$C$2*E189</f>
        <v>12.489796915199989</v>
      </c>
      <c r="G189" s="5">
        <f>0.5*$B$17*$B$18*(Constants!$C$2*(E189+$B$21))^3</f>
        <v>74.555149863208968</v>
      </c>
      <c r="H189" s="5">
        <f t="shared" si="10"/>
        <v>5.9692843982495756</v>
      </c>
      <c r="I189" s="5">
        <f t="shared" si="11"/>
        <v>87.044946778408956</v>
      </c>
    </row>
    <row r="190" spans="5:9" x14ac:dyDescent="0.3">
      <c r="E190" s="33">
        <f t="shared" si="9"/>
        <v>17.899999999999984</v>
      </c>
      <c r="F190" s="5">
        <f>$B$12*$B$14*$B$13*Constants!$C$2*E190</f>
        <v>12.559964313599989</v>
      </c>
      <c r="G190" s="5">
        <f>0.5*$B$17*$B$18*(Constants!$C$2*(E190+$B$21))^3</f>
        <v>75.710664950698629</v>
      </c>
      <c r="H190" s="5">
        <f t="shared" si="10"/>
        <v>6.0279363109908486</v>
      </c>
      <c r="I190" s="5">
        <f t="shared" si="11"/>
        <v>88.27062926429862</v>
      </c>
    </row>
    <row r="191" spans="5:9" x14ac:dyDescent="0.3">
      <c r="E191" s="33">
        <f t="shared" si="9"/>
        <v>17.999999999999986</v>
      </c>
      <c r="F191" s="5">
        <f>$B$12*$B$14*$B$13*Constants!$C$2*E191</f>
        <v>12.63013171199999</v>
      </c>
      <c r="G191" s="5">
        <f>0.5*$B$17*$B$18*(Constants!$C$2*(E191+$B$21))^3</f>
        <v>76.878058173101067</v>
      </c>
      <c r="H191" s="5">
        <f t="shared" si="10"/>
        <v>6.086876995911183</v>
      </c>
      <c r="I191" s="5">
        <f t="shared" si="11"/>
        <v>89.508189885101061</v>
      </c>
    </row>
    <row r="192" spans="5:9" x14ac:dyDescent="0.3">
      <c r="E192" s="33">
        <f t="shared" si="9"/>
        <v>18.099999999999987</v>
      </c>
      <c r="F192" s="5">
        <f>$B$12*$B$14*$B$13*Constants!$C$2*E192</f>
        <v>12.700299110399991</v>
      </c>
      <c r="G192" s="5">
        <f>0.5*$B$17*$B$18*(Constants!$C$2*(E192+$B$21))^3</f>
        <v>78.057390269498413</v>
      </c>
      <c r="H192" s="5">
        <f t="shared" si="10"/>
        <v>6.1461064492236224</v>
      </c>
      <c r="I192" s="5">
        <f t="shared" si="11"/>
        <v>90.757689379898409</v>
      </c>
    </row>
    <row r="193" spans="5:9" x14ac:dyDescent="0.3">
      <c r="E193" s="33">
        <f t="shared" si="9"/>
        <v>18.199999999999989</v>
      </c>
      <c r="F193" s="5">
        <f>$B$12*$B$14*$B$13*Constants!$C$2*E193</f>
        <v>12.770466508799993</v>
      </c>
      <c r="G193" s="5">
        <f>0.5*$B$17*$B$18*(Constants!$C$2*(E193+$B$21))^3</f>
        <v>79.24872197897281</v>
      </c>
      <c r="H193" s="5">
        <f t="shared" si="10"/>
        <v>6.2056246672244395</v>
      </c>
      <c r="I193" s="5">
        <f t="shared" si="11"/>
        <v>92.019188487772809</v>
      </c>
    </row>
    <row r="194" spans="5:9" x14ac:dyDescent="0.3">
      <c r="E194" s="33">
        <f t="shared" si="9"/>
        <v>18.29999999999999</v>
      </c>
      <c r="F194" s="5">
        <f>$B$12*$B$14*$B$13*Constants!$C$2*E194</f>
        <v>12.840633907199994</v>
      </c>
      <c r="G194" s="5">
        <f>0.5*$B$17*$B$18*(Constants!$C$2*(E194+$B$21))^3</f>
        <v>80.452114040606531</v>
      </c>
      <c r="H194" s="5">
        <f t="shared" si="10"/>
        <v>6.2654316462908781</v>
      </c>
      <c r="I194" s="5">
        <f t="shared" si="11"/>
        <v>93.292747947806532</v>
      </c>
    </row>
    <row r="195" spans="5:9" x14ac:dyDescent="0.3">
      <c r="E195" s="33">
        <f t="shared" si="9"/>
        <v>18.399999999999991</v>
      </c>
      <c r="F195" s="5">
        <f>$B$12*$B$14*$B$13*Constants!$C$2*E195</f>
        <v>12.910801305599994</v>
      </c>
      <c r="G195" s="5">
        <f>0.5*$B$17*$B$18*(Constants!$C$2*(E195+$B$21))^3</f>
        <v>81.667627193481707</v>
      </c>
      <c r="H195" s="5">
        <f t="shared" si="10"/>
        <v>6.3255273828789225</v>
      </c>
      <c r="I195" s="5">
        <f t="shared" si="11"/>
        <v>94.578428499081696</v>
      </c>
    </row>
    <row r="196" spans="5:9" x14ac:dyDescent="0.3">
      <c r="E196" s="33">
        <f t="shared" si="9"/>
        <v>18.499999999999993</v>
      </c>
      <c r="F196" s="5">
        <f>$B$12*$B$14*$B$13*Constants!$C$2*E196</f>
        <v>12.980968703999995</v>
      </c>
      <c r="G196" s="5">
        <f>0.5*$B$17*$B$18*(Constants!$C$2*(E196+$B$21))^3</f>
        <v>82.895322176680523</v>
      </c>
      <c r="H196" s="5">
        <f t="shared" si="10"/>
        <v>6.3859118735211888</v>
      </c>
      <c r="I196" s="5">
        <f t="shared" si="11"/>
        <v>95.876290880680514</v>
      </c>
    </row>
    <row r="197" spans="5:9" x14ac:dyDescent="0.3">
      <c r="E197" s="33">
        <f t="shared" si="9"/>
        <v>18.599999999999994</v>
      </c>
      <c r="F197" s="5">
        <f>$B$12*$B$14*$B$13*Constants!$C$2*E197</f>
        <v>13.051136102399996</v>
      </c>
      <c r="G197" s="5">
        <f>0.5*$B$17*$B$18*(Constants!$C$2*(E197+$B$21))^3</f>
        <v>84.135259729285224</v>
      </c>
      <c r="H197" s="5">
        <f t="shared" si="10"/>
        <v>6.4465851148248658</v>
      </c>
      <c r="I197" s="5">
        <f t="shared" si="11"/>
        <v>97.186395831685218</v>
      </c>
    </row>
    <row r="198" spans="5:9" x14ac:dyDescent="0.3">
      <c r="E198" s="33">
        <f t="shared" si="9"/>
        <v>18.699999999999996</v>
      </c>
      <c r="F198" s="5">
        <f>$B$12*$B$14*$B$13*Constants!$C$2*E198</f>
        <v>13.121303500799998</v>
      </c>
      <c r="G198" s="5">
        <f>0.5*$B$17*$B$18*(Constants!$C$2*(E198+$B$21))^3</f>
        <v>85.387500590377968</v>
      </c>
      <c r="H198" s="5">
        <f t="shared" si="10"/>
        <v>6.5075471034697081</v>
      </c>
      <c r="I198" s="5">
        <f t="shared" si="11"/>
        <v>98.508804091177964</v>
      </c>
    </row>
    <row r="199" spans="5:9" x14ac:dyDescent="0.3">
      <c r="E199" s="33">
        <f t="shared" si="9"/>
        <v>18.799999999999997</v>
      </c>
      <c r="F199" s="5">
        <f>$B$12*$B$14*$B$13*Constants!$C$2*E199</f>
        <v>13.191470899199999</v>
      </c>
      <c r="G199" s="5">
        <f>0.5*$B$17*$B$18*(Constants!$C$2*(E199+$B$21))^3</f>
        <v>86.652105499040928</v>
      </c>
      <c r="H199" s="5">
        <f t="shared" si="10"/>
        <v>6.5687978362061186</v>
      </c>
      <c r="I199" s="5">
        <f t="shared" si="11"/>
        <v>99.843576398240927</v>
      </c>
    </row>
    <row r="200" spans="5:9" x14ac:dyDescent="0.3">
      <c r="E200" s="33">
        <f t="shared" si="9"/>
        <v>18.899999999999999</v>
      </c>
      <c r="F200" s="5">
        <f>$B$12*$B$14*$B$13*Constants!$C$2*E200</f>
        <v>13.261638297599999</v>
      </c>
      <c r="G200" s="5">
        <f>0.5*$B$17*$B$18*(Constants!$C$2*(E200+$B$21))^3</f>
        <v>87.929135194356263</v>
      </c>
      <c r="H200" s="5">
        <f t="shared" si="10"/>
        <v>6.6303373098532692</v>
      </c>
      <c r="I200" s="5">
        <f t="shared" si="11"/>
        <v>101.19077349195626</v>
      </c>
    </row>
    <row r="201" spans="5:9" x14ac:dyDescent="0.3">
      <c r="E201" s="33">
        <f t="shared" si="9"/>
        <v>19</v>
      </c>
      <c r="F201" s="5">
        <f>$B$12*$B$14*$B$13*Constants!$C$2*E201</f>
        <v>13.331805696</v>
      </c>
      <c r="G201" s="5">
        <f>0.5*$B$17*$B$18*(Constants!$C$2*(E201+$B$21))^3</f>
        <v>89.218650415406245</v>
      </c>
      <c r="H201" s="5">
        <f t="shared" si="10"/>
        <v>6.6921655212973068</v>
      </c>
      <c r="I201" s="5">
        <f t="shared" si="11"/>
        <v>102.55045611140625</v>
      </c>
    </row>
    <row r="202" spans="5:9" x14ac:dyDescent="0.3">
      <c r="E202" s="33">
        <f t="shared" si="9"/>
        <v>19.100000000000001</v>
      </c>
      <c r="F202" s="5">
        <f>$B$12*$B$14*$B$13*Constants!$C$2*E202</f>
        <v>13.401973094400002</v>
      </c>
      <c r="G202" s="5">
        <f>0.5*$B$17*$B$18*(Constants!$C$2*(E202+$B$21))^3</f>
        <v>90.520711901273017</v>
      </c>
      <c r="H202" s="5">
        <f t="shared" si="10"/>
        <v>6.7542824674895803</v>
      </c>
      <c r="I202" s="5">
        <f t="shared" si="11"/>
        <v>103.92268499567302</v>
      </c>
    </row>
    <row r="203" spans="5:9" x14ac:dyDescent="0.3">
      <c r="E203" s="33">
        <f t="shared" si="9"/>
        <v>19.200000000000003</v>
      </c>
      <c r="F203" s="5">
        <f>$B$12*$B$14*$B$13*Constants!$C$2*E203</f>
        <v>13.472140492800003</v>
      </c>
      <c r="G203" s="5">
        <f>0.5*$B$17*$B$18*(Constants!$C$2*(E203+$B$21))^3</f>
        <v>91.835380391038711</v>
      </c>
      <c r="H203" s="5">
        <f t="shared" si="10"/>
        <v>6.8166881454449531</v>
      </c>
      <c r="I203" s="5">
        <f t="shared" si="11"/>
        <v>105.30752088383872</v>
      </c>
    </row>
    <row r="204" spans="5:9" x14ac:dyDescent="0.3">
      <c r="E204" s="33">
        <f t="shared" si="9"/>
        <v>19.300000000000004</v>
      </c>
      <c r="F204" s="5">
        <f>$B$12*$B$14*$B$13*Constants!$C$2*E204</f>
        <v>13.542307891200004</v>
      </c>
      <c r="G204" s="5">
        <f>0.5*$B$17*$B$18*(Constants!$C$2*(E204+$B$21))^3</f>
        <v>93.162716623785627</v>
      </c>
      <c r="H204" s="5">
        <f t="shared" si="10"/>
        <v>6.8793825522401661</v>
      </c>
      <c r="I204" s="5">
        <f t="shared" si="11"/>
        <v>106.70502451498564</v>
      </c>
    </row>
    <row r="205" spans="5:9" x14ac:dyDescent="0.3">
      <c r="E205" s="33">
        <f t="shared" si="9"/>
        <v>19.400000000000006</v>
      </c>
      <c r="F205" s="5">
        <f>$B$12*$B$14*$B$13*Constants!$C$2*E205</f>
        <v>13.612475289600004</v>
      </c>
      <c r="G205" s="5">
        <f>0.5*$B$17*$B$18*(Constants!$C$2*(E205+$B$21))^3</f>
        <v>94.502781338595895</v>
      </c>
      <c r="H205" s="5">
        <f t="shared" si="10"/>
        <v>6.9423656850122235</v>
      </c>
      <c r="I205" s="5">
        <f t="shared" si="11"/>
        <v>108.11525662819589</v>
      </c>
    </row>
    <row r="206" spans="5:9" x14ac:dyDescent="0.3">
      <c r="E206" s="33">
        <f t="shared" si="9"/>
        <v>19.500000000000007</v>
      </c>
      <c r="F206" s="5">
        <f>$B$12*$B$14*$B$13*Constants!$C$2*E206</f>
        <v>13.682642688000005</v>
      </c>
      <c r="G206" s="5">
        <f>0.5*$B$17*$B$18*(Constants!$C$2*(E206+$B$21))^3</f>
        <v>95.855635274551631</v>
      </c>
      <c r="H206" s="5">
        <f t="shared" si="10"/>
        <v>7.0056375409568536</v>
      </c>
      <c r="I206" s="5">
        <f t="shared" si="11"/>
        <v>109.53827796255163</v>
      </c>
    </row>
    <row r="207" spans="5:9" x14ac:dyDescent="0.3">
      <c r="E207" s="33">
        <f t="shared" si="9"/>
        <v>19.600000000000009</v>
      </c>
      <c r="F207" s="5">
        <f>$B$12*$B$14*$B$13*Constants!$C$2*E207</f>
        <v>13.752810086400007</v>
      </c>
      <c r="G207" s="5">
        <f>0.5*$B$17*$B$18*(Constants!$C$2*(E207+$B$21))^3</f>
        <v>97.221339170735192</v>
      </c>
      <c r="H207" s="5">
        <f t="shared" si="10"/>
        <v>7.0691981173270353</v>
      </c>
      <c r="I207" s="5">
        <f t="shared" si="11"/>
        <v>110.9741492571352</v>
      </c>
    </row>
    <row r="208" spans="5:9" x14ac:dyDescent="0.3">
      <c r="E208" s="33">
        <f t="shared" si="9"/>
        <v>19.70000000000001</v>
      </c>
      <c r="F208" s="5">
        <f>$B$12*$B$14*$B$13*Constants!$C$2*E208</f>
        <v>13.822977484800008</v>
      </c>
      <c r="G208" s="5">
        <f>0.5*$B$17*$B$18*(Constants!$C$2*(E208+$B$21))^3</f>
        <v>98.599953766228637</v>
      </c>
      <c r="H208" s="5">
        <f t="shared" si="10"/>
        <v>7.1330474114315026</v>
      </c>
      <c r="I208" s="5">
        <f t="shared" si="11"/>
        <v>112.42293125102864</v>
      </c>
    </row>
    <row r="209" spans="5:9" x14ac:dyDescent="0.3">
      <c r="E209" s="33">
        <f t="shared" si="9"/>
        <v>19.800000000000011</v>
      </c>
      <c r="F209" s="5">
        <f>$B$12*$B$14*$B$13*Constants!$C$2*E209</f>
        <v>13.893144883200009</v>
      </c>
      <c r="G209" s="5">
        <f>0.5*$B$17*$B$18*(Constants!$C$2*(E209+$B$21))^3</f>
        <v>99.991539800114168</v>
      </c>
      <c r="H209" s="5">
        <f t="shared" si="10"/>
        <v>7.1971854206333674</v>
      </c>
      <c r="I209" s="5">
        <f t="shared" si="11"/>
        <v>113.88468468331418</v>
      </c>
    </row>
    <row r="210" spans="5:9" x14ac:dyDescent="0.3">
      <c r="E210" s="33">
        <f t="shared" si="9"/>
        <v>19.900000000000013</v>
      </c>
      <c r="F210" s="5">
        <f>$B$12*$B$14*$B$13*Constants!$C$2*E210</f>
        <v>13.963312281600009</v>
      </c>
      <c r="G210" s="5">
        <f>0.5*$B$17*$B$18*(Constants!$C$2*(E210+$B$21))^3</f>
        <v>101.39615801147401</v>
      </c>
      <c r="H210" s="5">
        <f t="shared" si="10"/>
        <v>7.2616121423487474</v>
      </c>
      <c r="I210" s="5">
        <f t="shared" si="11"/>
        <v>115.35947029307403</v>
      </c>
    </row>
    <row r="211" spans="5:9" x14ac:dyDescent="0.3">
      <c r="E211" s="33">
        <f t="shared" si="9"/>
        <v>20.000000000000014</v>
      </c>
      <c r="F211" s="5">
        <f>$B$12*$B$14*$B$13*Constants!$C$2*E211</f>
        <v>14.03347968000001</v>
      </c>
      <c r="G211" s="5">
        <f>0.5*$B$17*$B$18*(Constants!$C$2*(E211+$B$21))^3</f>
        <v>102.81386913939036</v>
      </c>
      <c r="H211" s="5">
        <f t="shared" si="10"/>
        <v>7.3263275740454334</v>
      </c>
      <c r="I211" s="5">
        <f t="shared" si="11"/>
        <v>116.84734881939038</v>
      </c>
    </row>
    <row r="212" spans="5:9" x14ac:dyDescent="0.3">
      <c r="E212" s="33">
        <f t="shared" si="9"/>
        <v>20.100000000000016</v>
      </c>
      <c r="F212" s="5">
        <f>$B$12*$B$14*$B$13*Constants!$C$2*E212</f>
        <v>14.103647078400012</v>
      </c>
      <c r="G212" s="5">
        <f>0.5*$B$17*$B$18*(Constants!$C$2*(E212+$B$21))^3</f>
        <v>104.24473392294531</v>
      </c>
      <c r="H212" s="5">
        <f t="shared" si="10"/>
        <v>7.3913317132416045</v>
      </c>
      <c r="I212" s="5">
        <f t="shared" si="11"/>
        <v>118.34838100134533</v>
      </c>
    </row>
    <row r="213" spans="5:9" x14ac:dyDescent="0.3">
      <c r="E213" s="33">
        <f t="shared" si="9"/>
        <v>20.200000000000017</v>
      </c>
      <c r="F213" s="5">
        <f>$B$12*$B$14*$B$13*Constants!$C$2*E213</f>
        <v>14.173814476800013</v>
      </c>
      <c r="G213" s="5">
        <f>0.5*$B$17*$B$18*(Constants!$C$2*(E213+$B$21))^3</f>
        <v>105.6888131012212</v>
      </c>
      <c r="H213" s="5">
        <f t="shared" si="10"/>
        <v>7.4566245575046004</v>
      </c>
      <c r="I213" s="5">
        <f t="shared" si="11"/>
        <v>119.86262757802122</v>
      </c>
    </row>
    <row r="214" spans="5:9" x14ac:dyDescent="0.3">
      <c r="E214" s="33">
        <f t="shared" si="9"/>
        <v>20.300000000000018</v>
      </c>
      <c r="F214" s="5">
        <f>$B$12*$B$14*$B$13*Constants!$C$2*E214</f>
        <v>14.243981875200014</v>
      </c>
      <c r="G214" s="5">
        <f>0.5*$B$17*$B$18*(Constants!$C$2*(E214+$B$21))^3</f>
        <v>107.14616741330012</v>
      </c>
      <c r="H214" s="5">
        <f t="shared" si="10"/>
        <v>7.5222061044496789</v>
      </c>
      <c r="I214" s="5">
        <f t="shared" si="11"/>
        <v>121.39014928850014</v>
      </c>
    </row>
    <row r="215" spans="5:9" x14ac:dyDescent="0.3">
      <c r="E215" s="33">
        <f t="shared" si="9"/>
        <v>20.40000000000002</v>
      </c>
      <c r="F215" s="5">
        <f>$B$12*$B$14*$B$13*Constants!$C$2*E215</f>
        <v>14.314149273600014</v>
      </c>
      <c r="G215" s="5">
        <f>0.5*$B$17*$B$18*(Constants!$C$2*(E215+$B$21))^3</f>
        <v>108.61685759826427</v>
      </c>
      <c r="H215" s="5">
        <f t="shared" si="10"/>
        <v>7.5880763517388621</v>
      </c>
      <c r="I215" s="5">
        <f t="shared" si="11"/>
        <v>122.93100687186428</v>
      </c>
    </row>
    <row r="216" spans="5:9" x14ac:dyDescent="0.3">
      <c r="E216" s="33">
        <f t="shared" si="9"/>
        <v>20.500000000000021</v>
      </c>
      <c r="F216" s="5">
        <f>$B$12*$B$14*$B$13*Constants!$C$2*E216</f>
        <v>14.384316672000015</v>
      </c>
      <c r="G216" s="5">
        <f>0.5*$B$17*$B$18*(Constants!$C$2*(E216+$B$21))^3</f>
        <v>110.10094439519581</v>
      </c>
      <c r="H216" s="5">
        <f t="shared" si="10"/>
        <v>7.65423529707979</v>
      </c>
      <c r="I216" s="5">
        <f t="shared" si="11"/>
        <v>124.48526106719582</v>
      </c>
    </row>
    <row r="217" spans="5:9" x14ac:dyDescent="0.3">
      <c r="E217" s="33">
        <f t="shared" si="9"/>
        <v>20.600000000000023</v>
      </c>
      <c r="F217" s="5">
        <f>$B$12*$B$14*$B$13*Constants!$C$2*E217</f>
        <v>14.454484070400017</v>
      </c>
      <c r="G217" s="5">
        <f>0.5*$B$17*$B$18*(Constants!$C$2*(E217+$B$21))^3</f>
        <v>111.598488543177</v>
      </c>
      <c r="H217" s="5">
        <f t="shared" si="10"/>
        <v>7.7206829382246216</v>
      </c>
      <c r="I217" s="5">
        <f t="shared" si="11"/>
        <v>126.05297261357701</v>
      </c>
    </row>
    <row r="218" spans="5:9" x14ac:dyDescent="0.3">
      <c r="E218" s="33">
        <f t="shared" si="9"/>
        <v>20.700000000000024</v>
      </c>
      <c r="F218" s="5">
        <f>$B$12*$B$14*$B$13*Constants!$C$2*E218</f>
        <v>14.524651468800018</v>
      </c>
      <c r="G218" s="5">
        <f>0.5*$B$17*$B$18*(Constants!$C$2*(E218+$B$21))^3</f>
        <v>113.10955078129</v>
      </c>
      <c r="H218" s="5">
        <f t="shared" si="10"/>
        <v>7.7874192729689478</v>
      </c>
      <c r="I218" s="5">
        <f t="shared" si="11"/>
        <v>127.63420225009001</v>
      </c>
    </row>
    <row r="219" spans="5:9" x14ac:dyDescent="0.3">
      <c r="E219" s="33">
        <f t="shared" si="9"/>
        <v>20.800000000000026</v>
      </c>
      <c r="F219" s="5">
        <f>$B$12*$B$14*$B$13*Constants!$C$2*E219</f>
        <v>14.594818867200019</v>
      </c>
      <c r="G219" s="5">
        <f>0.5*$B$17*$B$18*(Constants!$C$2*(E219+$B$21))^3</f>
        <v>114.63419184861692</v>
      </c>
      <c r="H219" s="5">
        <f t="shared" si="10"/>
        <v>7.854444299150745</v>
      </c>
      <c r="I219" s="5">
        <f t="shared" si="11"/>
        <v>129.22901071581694</v>
      </c>
    </row>
    <row r="220" spans="5:9" x14ac:dyDescent="0.3">
      <c r="E220" s="33">
        <f t="shared" si="9"/>
        <v>20.900000000000027</v>
      </c>
      <c r="F220" s="5">
        <f>$B$12*$B$14*$B$13*Constants!$C$2*E220</f>
        <v>14.664986265600019</v>
      </c>
      <c r="G220" s="5">
        <f>0.5*$B$17*$B$18*(Constants!$C$2*(E220+$B$21))^3</f>
        <v>116.17247248424007</v>
      </c>
      <c r="H220" s="5">
        <f t="shared" si="10"/>
        <v>7.9217580146493827</v>
      </c>
      <c r="I220" s="5">
        <f t="shared" si="11"/>
        <v>130.8374587498401</v>
      </c>
    </row>
    <row r="221" spans="5:9" x14ac:dyDescent="0.3">
      <c r="E221" s="33">
        <f t="shared" si="9"/>
        <v>21.000000000000028</v>
      </c>
      <c r="F221" s="5">
        <f>$B$12*$B$14*$B$13*Constants!$C$2*E221</f>
        <v>14.73515366400002</v>
      </c>
      <c r="G221" s="5">
        <f>0.5*$B$17*$B$18*(Constants!$C$2*(E221+$B$21))^3</f>
        <v>117.72445342724161</v>
      </c>
      <c r="H221" s="5">
        <f t="shared" si="10"/>
        <v>7.9893604173846136</v>
      </c>
      <c r="I221" s="5">
        <f t="shared" si="11"/>
        <v>132.45960709124162</v>
      </c>
    </row>
    <row r="222" spans="5:9" x14ac:dyDescent="0.3">
      <c r="E222" s="33">
        <f t="shared" si="9"/>
        <v>21.10000000000003</v>
      </c>
      <c r="F222" s="5">
        <f>$B$12*$B$14*$B$13*Constants!$C$2*E222</f>
        <v>14.805321062400022</v>
      </c>
      <c r="G222" s="5">
        <f>0.5*$B$17*$B$18*(Constants!$C$2*(E222+$B$21))^3</f>
        <v>119.29019541670363</v>
      </c>
      <c r="H222" s="5">
        <f t="shared" si="10"/>
        <v>8.0572515053156195</v>
      </c>
      <c r="I222" s="5">
        <f t="shared" si="11"/>
        <v>134.09551647910365</v>
      </c>
    </row>
    <row r="223" spans="5:9" x14ac:dyDescent="0.3">
      <c r="E223" s="33">
        <f t="shared" si="9"/>
        <v>21.200000000000031</v>
      </c>
      <c r="F223" s="5">
        <f>$B$12*$B$14*$B$13*Constants!$C$2*E223</f>
        <v>14.875488460800023</v>
      </c>
      <c r="G223" s="5">
        <f>0.5*$B$17*$B$18*(Constants!$C$2*(E223+$B$21))^3</f>
        <v>120.86975919170844</v>
      </c>
      <c r="H223" s="5">
        <f t="shared" si="10"/>
        <v>8.1254312764401089</v>
      </c>
      <c r="I223" s="5">
        <f t="shared" si="11"/>
        <v>135.74524765250845</v>
      </c>
    </row>
    <row r="224" spans="5:9" x14ac:dyDescent="0.3">
      <c r="E224" s="33">
        <f t="shared" si="9"/>
        <v>21.300000000000033</v>
      </c>
      <c r="F224" s="5">
        <f>$B$12*$B$14*$B$13*Constants!$C$2*E224</f>
        <v>14.945655859200023</v>
      </c>
      <c r="G224" s="5">
        <f>0.5*$B$17*$B$18*(Constants!$C$2*(E224+$B$21))^3</f>
        <v>122.46320549133817</v>
      </c>
      <c r="H224" s="5">
        <f t="shared" si="10"/>
        <v>8.1938997287933741</v>
      </c>
      <c r="I224" s="5">
        <f t="shared" si="11"/>
        <v>137.40886135053819</v>
      </c>
    </row>
    <row r="225" spans="5:9" x14ac:dyDescent="0.3">
      <c r="E225" s="33">
        <f t="shared" si="9"/>
        <v>21.400000000000034</v>
      </c>
      <c r="F225" s="5">
        <f>$B$12*$B$14*$B$13*Constants!$C$2*E225</f>
        <v>15.015823257600024</v>
      </c>
      <c r="G225" s="5">
        <f>0.5*$B$17*$B$18*(Constants!$C$2*(E225+$B$21))^3</f>
        <v>124.07059505467497</v>
      </c>
      <c r="H225" s="5">
        <f t="shared" si="10"/>
        <v>8.262656860447434</v>
      </c>
      <c r="I225" s="5">
        <f t="shared" si="11"/>
        <v>139.08641831227499</v>
      </c>
    </row>
    <row r="226" spans="5:9" x14ac:dyDescent="0.3">
      <c r="E226" s="33">
        <f t="shared" si="9"/>
        <v>21.500000000000036</v>
      </c>
      <c r="F226" s="5">
        <f>$B$12*$B$14*$B$13*Constants!$C$2*E226</f>
        <v>15.085990656000025</v>
      </c>
      <c r="G226" s="5">
        <f>0.5*$B$17*$B$18*(Constants!$C$2*(E226+$B$21))^3</f>
        <v>125.69198862080117</v>
      </c>
      <c r="H226" s="5">
        <f t="shared" si="10"/>
        <v>8.3317026695101895</v>
      </c>
      <c r="I226" s="5">
        <f t="shared" si="11"/>
        <v>140.7779792768012</v>
      </c>
    </row>
    <row r="227" spans="5:9" x14ac:dyDescent="0.3">
      <c r="E227" s="33">
        <f t="shared" si="9"/>
        <v>21.600000000000037</v>
      </c>
      <c r="F227" s="5">
        <f>$B$12*$B$14*$B$13*Constants!$C$2*E227</f>
        <v>15.156158054400027</v>
      </c>
      <c r="G227" s="5">
        <f>0.5*$B$17*$B$18*(Constants!$C$2*(E227+$B$21))^3</f>
        <v>127.32744692879884</v>
      </c>
      <c r="H227" s="5">
        <f t="shared" si="10"/>
        <v>8.4010371541245608</v>
      </c>
      <c r="I227" s="5">
        <f t="shared" si="11"/>
        <v>142.48360498319886</v>
      </c>
    </row>
    <row r="228" spans="5:9" x14ac:dyDescent="0.3">
      <c r="E228" s="33">
        <f t="shared" si="9"/>
        <v>21.700000000000038</v>
      </c>
      <c r="F228" s="5">
        <f>$B$12*$B$14*$B$13*Constants!$C$2*E228</f>
        <v>15.226325452800028</v>
      </c>
      <c r="G228" s="5">
        <f>0.5*$B$17*$B$18*(Constants!$C$2*(E228+$B$21))^3</f>
        <v>128.97703071775013</v>
      </c>
      <c r="H228" s="5">
        <f t="shared" si="10"/>
        <v>8.4706603124677091</v>
      </c>
      <c r="I228" s="5">
        <f t="shared" si="11"/>
        <v>144.20335617055017</v>
      </c>
    </row>
    <row r="229" spans="5:9" x14ac:dyDescent="0.3">
      <c r="E229" s="33">
        <f t="shared" si="9"/>
        <v>21.80000000000004</v>
      </c>
      <c r="F229" s="5">
        <f>$B$12*$B$14*$B$13*Constants!$C$2*E229</f>
        <v>15.296492851200028</v>
      </c>
      <c r="G229" s="5">
        <f>0.5*$B$17*$B$18*(Constants!$C$2*(E229+$B$21))^3</f>
        <v>130.64080072673733</v>
      </c>
      <c r="H229" s="5">
        <f t="shared" si="10"/>
        <v>8.5405721427502517</v>
      </c>
      <c r="I229" s="5">
        <f t="shared" si="11"/>
        <v>145.93729357793734</v>
      </c>
    </row>
    <row r="230" spans="5:9" x14ac:dyDescent="0.3">
      <c r="E230" s="33">
        <f t="shared" si="9"/>
        <v>21.900000000000041</v>
      </c>
      <c r="F230" s="5">
        <f>$B$12*$B$14*$B$13*Constants!$C$2*E230</f>
        <v>15.366660249600029</v>
      </c>
      <c r="G230" s="5">
        <f>0.5*$B$17*$B$18*(Constants!$C$2*(E230+$B$21))^3</f>
        <v>132.31881769484261</v>
      </c>
      <c r="H230" s="5">
        <f t="shared" si="10"/>
        <v>8.6107726432154745</v>
      </c>
      <c r="I230" s="5">
        <f t="shared" si="11"/>
        <v>147.68547794444262</v>
      </c>
    </row>
    <row r="231" spans="5:9" x14ac:dyDescent="0.3">
      <c r="E231" s="33">
        <f t="shared" si="9"/>
        <v>22.000000000000043</v>
      </c>
      <c r="F231" s="5">
        <f>$B$12*$B$14*$B$13*Constants!$C$2*E231</f>
        <v>15.43682764800003</v>
      </c>
      <c r="G231" s="5">
        <f>0.5*$B$17*$B$18*(Constants!$C$2*(E231+$B$21))^3</f>
        <v>134.01114236114813</v>
      </c>
      <c r="H231" s="5">
        <f t="shared" si="10"/>
        <v>8.6812618121386098</v>
      </c>
      <c r="I231" s="5">
        <f t="shared" si="11"/>
        <v>149.44797000914815</v>
      </c>
    </row>
    <row r="232" spans="5:9" x14ac:dyDescent="0.3">
      <c r="E232" s="33">
        <f t="shared" si="9"/>
        <v>22.100000000000044</v>
      </c>
      <c r="F232" s="5">
        <f>$B$12*$B$14*$B$13*Constants!$C$2*E232</f>
        <v>15.506995046400032</v>
      </c>
      <c r="G232" s="5">
        <f>0.5*$B$17*$B$18*(Constants!$C$2*(E232+$B$21))^3</f>
        <v>135.71783546473603</v>
      </c>
      <c r="H232" s="5">
        <f t="shared" si="10"/>
        <v>8.7520396478261002</v>
      </c>
      <c r="I232" s="5">
        <f t="shared" si="11"/>
        <v>151.22483051113605</v>
      </c>
    </row>
    <row r="233" spans="5:9" x14ac:dyDescent="0.3">
      <c r="E233" s="33">
        <f t="shared" si="9"/>
        <v>22.200000000000045</v>
      </c>
      <c r="F233" s="5">
        <f>$B$12*$B$14*$B$13*Constants!$C$2*E233</f>
        <v>15.577162444800033</v>
      </c>
      <c r="G233" s="5">
        <f>0.5*$B$17*$B$18*(Constants!$C$2*(E233+$B$21))^3</f>
        <v>137.43895774468859</v>
      </c>
      <c r="H233" s="5">
        <f t="shared" si="10"/>
        <v>8.8231061486149205</v>
      </c>
      <c r="I233" s="5">
        <f t="shared" si="11"/>
        <v>153.01612018948862</v>
      </c>
    </row>
    <row r="234" spans="5:9" x14ac:dyDescent="0.3">
      <c r="E234" s="33">
        <f t="shared" si="9"/>
        <v>22.300000000000047</v>
      </c>
      <c r="F234" s="5">
        <f>$B$12*$B$14*$B$13*Constants!$C$2*E234</f>
        <v>15.647329843200033</v>
      </c>
      <c r="G234" s="5">
        <f>0.5*$B$17*$B$18*(Constants!$C$2*(E234+$B$21))^3</f>
        <v>139.17456994008799</v>
      </c>
      <c r="H234" s="5">
        <f t="shared" si="10"/>
        <v>8.8944613128718597</v>
      </c>
      <c r="I234" s="5">
        <f t="shared" si="11"/>
        <v>154.82189978328802</v>
      </c>
    </row>
    <row r="235" spans="5:9" x14ac:dyDescent="0.3">
      <c r="E235" s="33">
        <f t="shared" si="9"/>
        <v>22.400000000000048</v>
      </c>
      <c r="F235" s="5">
        <f>$B$12*$B$14*$B$13*Constants!$C$2*E235</f>
        <v>15.717497241600034</v>
      </c>
      <c r="G235" s="5">
        <f>0.5*$B$17*$B$18*(Constants!$C$2*(E235+$B$21))^3</f>
        <v>140.92473279001632</v>
      </c>
      <c r="H235" s="5">
        <f t="shared" si="10"/>
        <v>8.9661051389928694</v>
      </c>
      <c r="I235" s="5">
        <f t="shared" si="11"/>
        <v>156.64223003161635</v>
      </c>
    </row>
    <row r="236" spans="5:9" x14ac:dyDescent="0.3">
      <c r="E236" s="33">
        <f t="shared" si="9"/>
        <v>22.50000000000005</v>
      </c>
      <c r="F236" s="5">
        <f>$B$12*$B$14*$B$13*Constants!$C$2*E236</f>
        <v>15.787664640000035</v>
      </c>
      <c r="G236" s="5">
        <f>0.5*$B$17*$B$18*(Constants!$C$2*(E236+$B$21))^3</f>
        <v>142.68950703355591</v>
      </c>
      <c r="H236" s="5">
        <f t="shared" si="10"/>
        <v>9.0380376254024348</v>
      </c>
      <c r="I236" s="5">
        <f t="shared" si="11"/>
        <v>158.47717167355594</v>
      </c>
    </row>
    <row r="237" spans="5:9" x14ac:dyDescent="0.3">
      <c r="E237" s="33">
        <f t="shared" si="9"/>
        <v>22.600000000000051</v>
      </c>
      <c r="F237" s="5">
        <f>$B$12*$B$14*$B$13*Constants!$C$2*E237</f>
        <v>15.857832038400037</v>
      </c>
      <c r="G237" s="5">
        <f>0.5*$B$17*$B$18*(Constants!$C$2*(E237+$B$21))^3</f>
        <v>144.46895340978887</v>
      </c>
      <c r="H237" s="5">
        <f t="shared" si="10"/>
        <v>9.1102587705529103</v>
      </c>
      <c r="I237" s="5">
        <f t="shared" si="11"/>
        <v>160.3267854481889</v>
      </c>
    </row>
    <row r="238" spans="5:9" x14ac:dyDescent="0.3">
      <c r="E238" s="33">
        <f t="shared" si="9"/>
        <v>22.700000000000053</v>
      </c>
      <c r="F238" s="5">
        <f>$B$12*$B$14*$B$13*Constants!$C$2*E238</f>
        <v>15.927999436800038</v>
      </c>
      <c r="G238" s="5">
        <f>0.5*$B$17*$B$18*(Constants!$C$2*(E238+$B$21))^3</f>
        <v>146.26313265779731</v>
      </c>
      <c r="H238" s="5">
        <f t="shared" si="10"/>
        <v>9.1827685729239228</v>
      </c>
      <c r="I238" s="5">
        <f t="shared" si="11"/>
        <v>162.19113209459735</v>
      </c>
    </row>
    <row r="239" spans="5:9" x14ac:dyDescent="0.3">
      <c r="E239" s="33">
        <f t="shared" si="9"/>
        <v>22.800000000000054</v>
      </c>
      <c r="F239" s="5">
        <f>$B$12*$B$14*$B$13*Constants!$C$2*E239</f>
        <v>15.998166835200038</v>
      </c>
      <c r="G239" s="5">
        <f>0.5*$B$17*$B$18*(Constants!$C$2*(E239+$B$21))^3</f>
        <v>148.07210551666358</v>
      </c>
      <c r="H239" s="5">
        <f t="shared" si="10"/>
        <v>9.2555670310217835</v>
      </c>
      <c r="I239" s="5">
        <f t="shared" si="11"/>
        <v>164.07027235186362</v>
      </c>
    </row>
    <row r="240" spans="5:9" x14ac:dyDescent="0.3">
      <c r="E240" s="33">
        <f t="shared" si="9"/>
        <v>22.900000000000055</v>
      </c>
      <c r="F240" s="5">
        <f>$B$12*$B$14*$B$13*Constants!$C$2*E240</f>
        <v>16.068334233600041</v>
      </c>
      <c r="G240" s="5">
        <f>0.5*$B$17*$B$18*(Constants!$C$2*(E240+$B$21))^3</f>
        <v>149.89593272546981</v>
      </c>
      <c r="H240" s="5">
        <f t="shared" si="10"/>
        <v>9.3286541433788859</v>
      </c>
      <c r="I240" s="5">
        <f t="shared" si="11"/>
        <v>165.96426695906985</v>
      </c>
    </row>
    <row r="241" spans="5:9" x14ac:dyDescent="0.3">
      <c r="E241" s="33">
        <f t="shared" si="9"/>
        <v>23.000000000000057</v>
      </c>
      <c r="F241" s="5">
        <f>$B$12*$B$14*$B$13*Constants!$C$2*E241</f>
        <v>16.13850163200004</v>
      </c>
      <c r="G241" s="5">
        <f>0.5*$B$17*$B$18*(Constants!$C$2*(E241+$B$21))^3</f>
        <v>151.73467502329808</v>
      </c>
      <c r="H241" s="5">
        <f t="shared" si="10"/>
        <v>9.4020299085531427</v>
      </c>
      <c r="I241" s="5">
        <f t="shared" si="11"/>
        <v>167.87317665529812</v>
      </c>
    </row>
    <row r="242" spans="5:9" x14ac:dyDescent="0.3">
      <c r="E242" s="33">
        <f t="shared" si="9"/>
        <v>23.100000000000058</v>
      </c>
      <c r="F242" s="5">
        <f>$B$12*$B$14*$B$13*Constants!$C$2*E242</f>
        <v>16.208669030400042</v>
      </c>
      <c r="G242" s="5">
        <f>0.5*$B$17*$B$18*(Constants!$C$2*(E242+$B$21))^3</f>
        <v>153.58839314923074</v>
      </c>
      <c r="H242" s="5">
        <f t="shared" si="10"/>
        <v>9.475694325127451</v>
      </c>
      <c r="I242" s="5">
        <f t="shared" si="11"/>
        <v>169.79706217963079</v>
      </c>
    </row>
    <row r="243" spans="5:9" x14ac:dyDescent="0.3">
      <c r="E243" s="33">
        <f t="shared" si="9"/>
        <v>23.20000000000006</v>
      </c>
      <c r="F243" s="5">
        <f>$B$12*$B$14*$B$13*Constants!$C$2*E243</f>
        <v>16.278836428800041</v>
      </c>
      <c r="G243" s="5">
        <f>0.5*$B$17*$B$18*(Constants!$C$2*(E243+$B$21))^3</f>
        <v>155.45714784234991</v>
      </c>
      <c r="H243" s="5">
        <f t="shared" si="10"/>
        <v>9.5496473917091311</v>
      </c>
      <c r="I243" s="5">
        <f t="shared" si="11"/>
        <v>171.73598427114996</v>
      </c>
    </row>
    <row r="244" spans="5:9" x14ac:dyDescent="0.3">
      <c r="E244" s="33">
        <f t="shared" ref="E244:E307" si="12">E243+0.1</f>
        <v>23.300000000000061</v>
      </c>
      <c r="F244" s="5">
        <f>$B$12*$B$14*$B$13*Constants!$C$2*E244</f>
        <v>16.349003827200043</v>
      </c>
      <c r="G244" s="5">
        <f>0.5*$B$17*$B$18*(Constants!$C$2*(E244+$B$21))^3</f>
        <v>157.34099984173778</v>
      </c>
      <c r="H244" s="5">
        <f t="shared" ref="H244:H307" si="13">G244/F244</f>
        <v>9.623889106929413</v>
      </c>
      <c r="I244" s="5">
        <f t="shared" ref="I244:I307" si="14">F244+G244</f>
        <v>173.69000366893783</v>
      </c>
    </row>
    <row r="245" spans="5:9" x14ac:dyDescent="0.3">
      <c r="E245" s="33">
        <f t="shared" si="12"/>
        <v>23.400000000000063</v>
      </c>
      <c r="F245" s="5">
        <f>$B$12*$B$14*$B$13*Constants!$C$2*E245</f>
        <v>16.419171225600046</v>
      </c>
      <c r="G245" s="5">
        <f>0.5*$B$17*$B$18*(Constants!$C$2*(E245+$B$21))^3</f>
        <v>159.24000988647643</v>
      </c>
      <c r="H245" s="5">
        <f t="shared" si="13"/>
        <v>9.6984194694429178</v>
      </c>
      <c r="I245" s="5">
        <f t="shared" si="14"/>
        <v>175.65918111207648</v>
      </c>
    </row>
    <row r="246" spans="5:9" x14ac:dyDescent="0.3">
      <c r="E246" s="33">
        <f t="shared" si="12"/>
        <v>23.500000000000064</v>
      </c>
      <c r="F246" s="5">
        <f>$B$12*$B$14*$B$13*Constants!$C$2*E246</f>
        <v>16.489338624000045</v>
      </c>
      <c r="G246" s="5">
        <f>0.5*$B$17*$B$18*(Constants!$C$2*(E246+$B$21))^3</f>
        <v>161.15423871564823</v>
      </c>
      <c r="H246" s="5">
        <f t="shared" si="13"/>
        <v>9.7732384779271904</v>
      </c>
      <c r="I246" s="5">
        <f t="shared" si="14"/>
        <v>177.64357733964829</v>
      </c>
    </row>
    <row r="247" spans="5:9" x14ac:dyDescent="0.3">
      <c r="E247" s="33">
        <f t="shared" si="12"/>
        <v>23.600000000000065</v>
      </c>
      <c r="F247" s="5">
        <f>$B$12*$B$14*$B$13*Constants!$C$2*E247</f>
        <v>16.559506022400047</v>
      </c>
      <c r="G247" s="5">
        <f>0.5*$B$17*$B$18*(Constants!$C$2*(E247+$B$21))^3</f>
        <v>163.0837470683353</v>
      </c>
      <c r="H247" s="5">
        <f t="shared" si="13"/>
        <v>9.8483461310821649</v>
      </c>
      <c r="I247" s="5">
        <f t="shared" si="14"/>
        <v>179.64325309073536</v>
      </c>
    </row>
    <row r="248" spans="5:9" x14ac:dyDescent="0.3">
      <c r="E248" s="33">
        <f t="shared" si="12"/>
        <v>23.700000000000067</v>
      </c>
      <c r="F248" s="5">
        <f>$B$12*$B$14*$B$13*Constants!$C$2*E248</f>
        <v>16.629673420800046</v>
      </c>
      <c r="G248" s="5">
        <f>0.5*$B$17*$B$18*(Constants!$C$2*(E248+$B$21))^3</f>
        <v>165.0285956836197</v>
      </c>
      <c r="H248" s="5">
        <f t="shared" si="13"/>
        <v>9.9237424276297208</v>
      </c>
      <c r="I248" s="5">
        <f t="shared" si="14"/>
        <v>181.65826910441973</v>
      </c>
    </row>
    <row r="249" spans="5:9" x14ac:dyDescent="0.3">
      <c r="E249" s="33">
        <f t="shared" si="12"/>
        <v>23.800000000000068</v>
      </c>
      <c r="F249" s="5">
        <f>$B$12*$B$14*$B$13*Constants!$C$2*E249</f>
        <v>16.699840819200048</v>
      </c>
      <c r="G249" s="5">
        <f>0.5*$B$17*$B$18*(Constants!$C$2*(E249+$B$21))^3</f>
        <v>166.98884530058388</v>
      </c>
      <c r="H249" s="5">
        <f t="shared" si="13"/>
        <v>9.99942736631324</v>
      </c>
      <c r="I249" s="5">
        <f t="shared" si="14"/>
        <v>183.68868611978394</v>
      </c>
    </row>
    <row r="250" spans="5:9" x14ac:dyDescent="0.3">
      <c r="E250" s="33">
        <f t="shared" si="12"/>
        <v>23.90000000000007</v>
      </c>
      <c r="F250" s="5">
        <f>$B$12*$B$14*$B$13*Constants!$C$2*E250</f>
        <v>16.770008217600051</v>
      </c>
      <c r="G250" s="5">
        <f>0.5*$B$17*$B$18*(Constants!$C$2*(E250+$B$21))^3</f>
        <v>168.96455665830982</v>
      </c>
      <c r="H250" s="5">
        <f t="shared" si="13"/>
        <v>10.075400945897108</v>
      </c>
      <c r="I250" s="5">
        <f t="shared" si="14"/>
        <v>185.73456487590988</v>
      </c>
    </row>
    <row r="251" spans="5:9" x14ac:dyDescent="0.3">
      <c r="E251" s="33">
        <f t="shared" si="12"/>
        <v>24.000000000000071</v>
      </c>
      <c r="F251" s="5">
        <f>$B$12*$B$14*$B$13*Constants!$C$2*E251</f>
        <v>16.84017561600005</v>
      </c>
      <c r="G251" s="5">
        <f>0.5*$B$17*$B$18*(Constants!$C$2*(E251+$B$21))^3</f>
        <v>170.95579049587971</v>
      </c>
      <c r="H251" s="5">
        <f t="shared" si="13"/>
        <v>10.151663165166317</v>
      </c>
      <c r="I251" s="5">
        <f t="shared" si="14"/>
        <v>187.79596611187975</v>
      </c>
    </row>
    <row r="252" spans="5:9" x14ac:dyDescent="0.3">
      <c r="E252" s="33">
        <f t="shared" si="12"/>
        <v>24.100000000000072</v>
      </c>
      <c r="F252" s="5">
        <f>$B$12*$B$14*$B$13*Constants!$C$2*E252</f>
        <v>16.910343014400052</v>
      </c>
      <c r="G252" s="5">
        <f>0.5*$B$17*$B$18*(Constants!$C$2*(E252+$B$21))^3</f>
        <v>172.96260755237591</v>
      </c>
      <c r="H252" s="5">
        <f t="shared" si="13"/>
        <v>10.228214022926034</v>
      </c>
      <c r="I252" s="5">
        <f t="shared" si="14"/>
        <v>189.87295056677596</v>
      </c>
    </row>
    <row r="253" spans="5:9" x14ac:dyDescent="0.3">
      <c r="E253" s="33">
        <f t="shared" si="12"/>
        <v>24.200000000000074</v>
      </c>
      <c r="F253" s="5">
        <f>$B$12*$B$14*$B$13*Constants!$C$2*E253</f>
        <v>16.980510412800051</v>
      </c>
      <c r="G253" s="5">
        <f>0.5*$B$17*$B$18*(Constants!$C$2*(E253+$B$21))^3</f>
        <v>174.98506856688047</v>
      </c>
      <c r="H253" s="5">
        <f t="shared" si="13"/>
        <v>10.305053518001159</v>
      </c>
      <c r="I253" s="5">
        <f t="shared" si="14"/>
        <v>191.96557897968052</v>
      </c>
    </row>
    <row r="254" spans="5:9" x14ac:dyDescent="0.3">
      <c r="E254" s="33">
        <f t="shared" si="12"/>
        <v>24.300000000000075</v>
      </c>
      <c r="F254" s="5">
        <f>$B$12*$B$14*$B$13*Constants!$C$2*E254</f>
        <v>17.050677811200053</v>
      </c>
      <c r="G254" s="5">
        <f>0.5*$B$17*$B$18*(Constants!$C$2*(E254+$B$21))^3</f>
        <v>177.02323427847554</v>
      </c>
      <c r="H254" s="5">
        <f t="shared" si="13"/>
        <v>10.382181649235935</v>
      </c>
      <c r="I254" s="5">
        <f t="shared" si="14"/>
        <v>194.07391208967559</v>
      </c>
    </row>
    <row r="255" spans="5:9" x14ac:dyDescent="0.3">
      <c r="E255" s="33">
        <f t="shared" si="12"/>
        <v>24.400000000000077</v>
      </c>
      <c r="F255" s="5">
        <f>$B$12*$B$14*$B$13*Constants!$C$2*E255</f>
        <v>17.120845209600056</v>
      </c>
      <c r="G255" s="5">
        <f>0.5*$B$17*$B$18*(Constants!$C$2*(E255+$B$21))^3</f>
        <v>179.07716542624343</v>
      </c>
      <c r="H255" s="5">
        <f t="shared" si="13"/>
        <v>10.45959841549357</v>
      </c>
      <c r="I255" s="5">
        <f t="shared" si="14"/>
        <v>196.19801063584347</v>
      </c>
    </row>
    <row r="256" spans="5:9" x14ac:dyDescent="0.3">
      <c r="E256" s="33">
        <f t="shared" si="12"/>
        <v>24.500000000000078</v>
      </c>
      <c r="F256" s="5">
        <f>$B$12*$B$14*$B$13*Constants!$C$2*E256</f>
        <v>17.191012608000054</v>
      </c>
      <c r="G256" s="5">
        <f>0.5*$B$17*$B$18*(Constants!$C$2*(E256+$B$21))^3</f>
        <v>181.14692274926628</v>
      </c>
      <c r="H256" s="5">
        <f t="shared" si="13"/>
        <v>10.53730381565582</v>
      </c>
      <c r="I256" s="5">
        <f t="shared" si="14"/>
        <v>198.33793535726633</v>
      </c>
    </row>
    <row r="257" spans="5:9" x14ac:dyDescent="0.3">
      <c r="E257" s="33">
        <f t="shared" si="12"/>
        <v>24.60000000000008</v>
      </c>
      <c r="F257" s="5">
        <f>$B$12*$B$14*$B$13*Constants!$C$2*E257</f>
        <v>17.261180006400057</v>
      </c>
      <c r="G257" s="5">
        <f>0.5*$B$17*$B$18*(Constants!$C$2*(E257+$B$21))^3</f>
        <v>183.23256698662618</v>
      </c>
      <c r="H257" s="5">
        <f t="shared" si="13"/>
        <v>10.615297848622612</v>
      </c>
      <c r="I257" s="5">
        <f t="shared" si="14"/>
        <v>200.49374699302624</v>
      </c>
    </row>
    <row r="258" spans="5:9" x14ac:dyDescent="0.3">
      <c r="E258" s="33">
        <f t="shared" si="12"/>
        <v>24.700000000000081</v>
      </c>
      <c r="F258" s="5">
        <f>$B$12*$B$14*$B$13*Constants!$C$2*E258</f>
        <v>17.331347404800059</v>
      </c>
      <c r="G258" s="5">
        <f>0.5*$B$17*$B$18*(Constants!$C$2*(E258+$B$21))^3</f>
        <v>185.33415887740549</v>
      </c>
      <c r="H258" s="5">
        <f t="shared" si="13"/>
        <v>10.693580513311716</v>
      </c>
      <c r="I258" s="5">
        <f t="shared" si="14"/>
        <v>202.66550628220554</v>
      </c>
    </row>
    <row r="259" spans="5:9" x14ac:dyDescent="0.3">
      <c r="E259" s="33">
        <f t="shared" si="12"/>
        <v>24.800000000000082</v>
      </c>
      <c r="F259" s="5">
        <f>$B$12*$B$14*$B$13*Constants!$C$2*E259</f>
        <v>17.401514803200058</v>
      </c>
      <c r="G259" s="5">
        <f>0.5*$B$17*$B$18*(Constants!$C$2*(E259+$B$21))^3</f>
        <v>187.45175916068632</v>
      </c>
      <c r="H259" s="5">
        <f t="shared" si="13"/>
        <v>10.772151808658336</v>
      </c>
      <c r="I259" s="5">
        <f t="shared" si="14"/>
        <v>204.85327396388638</v>
      </c>
    </row>
    <row r="260" spans="5:9" x14ac:dyDescent="0.3">
      <c r="E260" s="33">
        <f t="shared" si="12"/>
        <v>24.900000000000084</v>
      </c>
      <c r="F260" s="5">
        <f>$B$12*$B$14*$B$13*Constants!$C$2*E260</f>
        <v>17.471682201600061</v>
      </c>
      <c r="G260" s="5">
        <f>0.5*$B$17*$B$18*(Constants!$C$2*(E260+$B$21))^3</f>
        <v>189.58542857555088</v>
      </c>
      <c r="H260" s="5">
        <f t="shared" si="13"/>
        <v>10.851011733614786</v>
      </c>
      <c r="I260" s="5">
        <f t="shared" si="14"/>
        <v>207.05711077715094</v>
      </c>
    </row>
    <row r="261" spans="5:9" x14ac:dyDescent="0.3">
      <c r="E261" s="33">
        <f t="shared" si="12"/>
        <v>25.000000000000085</v>
      </c>
      <c r="F261" s="5">
        <f>$B$12*$B$14*$B$13*Constants!$C$2*E261</f>
        <v>17.541849600000059</v>
      </c>
      <c r="G261" s="5">
        <f>0.5*$B$17*$B$18*(Constants!$C$2*(E261+$B$21))^3</f>
        <v>191.7352278610812</v>
      </c>
      <c r="H261" s="5">
        <f t="shared" si="13"/>
        <v>10.930160287150139</v>
      </c>
      <c r="I261" s="5">
        <f t="shared" si="14"/>
        <v>209.27707746108126</v>
      </c>
    </row>
    <row r="262" spans="5:9" x14ac:dyDescent="0.3">
      <c r="E262" s="33">
        <f t="shared" si="12"/>
        <v>25.100000000000087</v>
      </c>
      <c r="F262" s="5">
        <f>$B$12*$B$14*$B$13*Constants!$C$2*E262</f>
        <v>17.612016998400062</v>
      </c>
      <c r="G262" s="5">
        <f>0.5*$B$17*$B$18*(Constants!$C$2*(E262+$B$21))^3</f>
        <v>193.9012177563597</v>
      </c>
      <c r="H262" s="5">
        <f t="shared" si="13"/>
        <v>11.009597468249909</v>
      </c>
      <c r="I262" s="5">
        <f t="shared" si="14"/>
        <v>211.51323475475976</v>
      </c>
    </row>
    <row r="263" spans="5:9" x14ac:dyDescent="0.3">
      <c r="E263" s="33">
        <f t="shared" si="12"/>
        <v>25.200000000000088</v>
      </c>
      <c r="F263" s="5">
        <f>$B$12*$B$14*$B$13*Constants!$C$2*E263</f>
        <v>17.682184396800064</v>
      </c>
      <c r="G263" s="5">
        <f>0.5*$B$17*$B$18*(Constants!$C$2*(E263+$B$21))^3</f>
        <v>196.08345900046848</v>
      </c>
      <c r="H263" s="5">
        <f t="shared" si="13"/>
        <v>11.089323275915707</v>
      </c>
      <c r="I263" s="5">
        <f t="shared" si="14"/>
        <v>213.76564339726855</v>
      </c>
    </row>
    <row r="264" spans="5:9" x14ac:dyDescent="0.3">
      <c r="E264" s="33">
        <f t="shared" si="12"/>
        <v>25.30000000000009</v>
      </c>
      <c r="F264" s="5">
        <f>$B$12*$B$14*$B$13*Constants!$C$2*E264</f>
        <v>17.752351795200063</v>
      </c>
      <c r="G264" s="5">
        <f>0.5*$B$17*$B$18*(Constants!$C$2*(E264+$B$21))^3</f>
        <v>198.28201233248967</v>
      </c>
      <c r="H264" s="5">
        <f t="shared" si="13"/>
        <v>11.169337709164923</v>
      </c>
      <c r="I264" s="5">
        <f t="shared" si="14"/>
        <v>216.03436412768974</v>
      </c>
    </row>
    <row r="265" spans="5:9" x14ac:dyDescent="0.3">
      <c r="E265" s="33">
        <f t="shared" si="12"/>
        <v>25.400000000000091</v>
      </c>
      <c r="F265" s="5">
        <f>$B$12*$B$14*$B$13*Constants!$C$2*E265</f>
        <v>17.822519193600066</v>
      </c>
      <c r="G265" s="5">
        <f>0.5*$B$17*$B$18*(Constants!$C$2*(E265+$B$21))^3</f>
        <v>200.49693849150549</v>
      </c>
      <c r="H265" s="5">
        <f t="shared" si="13"/>
        <v>11.249640767030424</v>
      </c>
      <c r="I265" s="5">
        <f t="shared" si="14"/>
        <v>218.31945768510556</v>
      </c>
    </row>
    <row r="266" spans="5:9" x14ac:dyDescent="0.3">
      <c r="E266" s="33">
        <f t="shared" si="12"/>
        <v>25.500000000000092</v>
      </c>
      <c r="F266" s="5">
        <f>$B$12*$B$14*$B$13*Constants!$C$2*E266</f>
        <v>17.892686592000064</v>
      </c>
      <c r="G266" s="5">
        <f>0.5*$B$17*$B$18*(Constants!$C$2*(E266+$B$21))^3</f>
        <v>202.72829821659823</v>
      </c>
      <c r="H266" s="5">
        <f t="shared" si="13"/>
        <v>11.33023244856026</v>
      </c>
      <c r="I266" s="5">
        <f t="shared" si="14"/>
        <v>220.62098480859831</v>
      </c>
    </row>
    <row r="267" spans="5:9" x14ac:dyDescent="0.3">
      <c r="E267" s="33">
        <f t="shared" si="12"/>
        <v>25.600000000000094</v>
      </c>
      <c r="F267" s="5">
        <f>$B$12*$B$14*$B$13*Constants!$C$2*E267</f>
        <v>17.962853990400067</v>
      </c>
      <c r="G267" s="5">
        <f>0.5*$B$17*$B$18*(Constants!$C$2*(E267+$B$21))^3</f>
        <v>204.97615224684986</v>
      </c>
      <c r="H267" s="5">
        <f t="shared" si="13"/>
        <v>11.41111275281733</v>
      </c>
      <c r="I267" s="5">
        <f t="shared" si="14"/>
        <v>222.93900623724994</v>
      </c>
    </row>
    <row r="268" spans="5:9" x14ac:dyDescent="0.3">
      <c r="E268" s="33">
        <f t="shared" si="12"/>
        <v>25.700000000000095</v>
      </c>
      <c r="F268" s="5">
        <f>$B$12*$B$14*$B$13*Constants!$C$2*E268</f>
        <v>18.033021388800069</v>
      </c>
      <c r="G268" s="5">
        <f>0.5*$B$17*$B$18*(Constants!$C$2*(E268+$B$21))^3</f>
        <v>207.2405613213428</v>
      </c>
      <c r="H268" s="5">
        <f t="shared" si="13"/>
        <v>11.492281678879145</v>
      </c>
      <c r="I268" s="5">
        <f t="shared" si="14"/>
        <v>225.27358271014288</v>
      </c>
    </row>
    <row r="269" spans="5:9" x14ac:dyDescent="0.3">
      <c r="E269" s="33">
        <f t="shared" si="12"/>
        <v>25.800000000000097</v>
      </c>
      <c r="F269" s="5">
        <f>$B$12*$B$14*$B$13*Constants!$C$2*E269</f>
        <v>18.103188787200068</v>
      </c>
      <c r="G269" s="5">
        <f>0.5*$B$17*$B$18*(Constants!$C$2*(E269+$B$21))^3</f>
        <v>209.52158617915916</v>
      </c>
      <c r="H269" s="5">
        <f t="shared" si="13"/>
        <v>11.573739225837507</v>
      </c>
      <c r="I269" s="5">
        <f t="shared" si="14"/>
        <v>227.62477496635921</v>
      </c>
    </row>
    <row r="270" spans="5:9" x14ac:dyDescent="0.3">
      <c r="E270" s="33">
        <f t="shared" si="12"/>
        <v>25.900000000000098</v>
      </c>
      <c r="F270" s="5">
        <f>$B$12*$B$14*$B$13*Constants!$C$2*E270</f>
        <v>18.17335618560007</v>
      </c>
      <c r="G270" s="5">
        <f>0.5*$B$17*$B$18*(Constants!$C$2*(E270+$B$21))^3</f>
        <v>211.819287559381</v>
      </c>
      <c r="H270" s="5">
        <f t="shared" si="13"/>
        <v>11.65548539279823</v>
      </c>
      <c r="I270" s="5">
        <f t="shared" si="14"/>
        <v>229.99264374498108</v>
      </c>
    </row>
    <row r="271" spans="5:9" x14ac:dyDescent="0.3">
      <c r="E271" s="33">
        <f t="shared" si="12"/>
        <v>26.000000000000099</v>
      </c>
      <c r="F271" s="5">
        <f>$B$12*$B$14*$B$13*Constants!$C$2*E271</f>
        <v>18.243523584000069</v>
      </c>
      <c r="G271" s="5">
        <f>0.5*$B$17*$B$18*(Constants!$C$2*(E271+$B$21))^3</f>
        <v>214.13372620109067</v>
      </c>
      <c r="H271" s="5">
        <f t="shared" si="13"/>
        <v>11.737520178880914</v>
      </c>
      <c r="I271" s="5">
        <f t="shared" si="14"/>
        <v>232.37724978509073</v>
      </c>
    </row>
    <row r="272" spans="5:9" x14ac:dyDescent="0.3">
      <c r="E272" s="33">
        <f t="shared" si="12"/>
        <v>26.100000000000101</v>
      </c>
      <c r="F272" s="5">
        <f>$B$12*$B$14*$B$13*Constants!$C$2*E272</f>
        <v>18.313690982400072</v>
      </c>
      <c r="G272" s="5">
        <f>0.5*$B$17*$B$18*(Constants!$C$2*(E272+$B$21))^3</f>
        <v>216.46496284337033</v>
      </c>
      <c r="H272" s="5">
        <f t="shared" si="13"/>
        <v>11.819843583218628</v>
      </c>
      <c r="I272" s="5">
        <f t="shared" si="14"/>
        <v>234.77865382577039</v>
      </c>
    </row>
    <row r="273" spans="5:9" x14ac:dyDescent="0.3">
      <c r="E273" s="33">
        <f t="shared" si="12"/>
        <v>26.200000000000102</v>
      </c>
      <c r="F273" s="5">
        <f>$B$12*$B$14*$B$13*Constants!$C$2*E273</f>
        <v>18.383858380800074</v>
      </c>
      <c r="G273" s="5">
        <f>0.5*$B$17*$B$18*(Constants!$C$2*(E273+$B$21))^3</f>
        <v>218.81305822530206</v>
      </c>
      <c r="H273" s="5">
        <f t="shared" si="13"/>
        <v>11.90245560495768</v>
      </c>
      <c r="I273" s="5">
        <f t="shared" si="14"/>
        <v>237.19691660610212</v>
      </c>
    </row>
    <row r="274" spans="5:9" x14ac:dyDescent="0.3">
      <c r="E274" s="33">
        <f t="shared" si="12"/>
        <v>26.300000000000104</v>
      </c>
      <c r="F274" s="5">
        <f>$B$12*$B$14*$B$13*Constants!$C$2*E274</f>
        <v>18.454025779200073</v>
      </c>
      <c r="G274" s="5">
        <f>0.5*$B$17*$B$18*(Constants!$C$2*(E274+$B$21))^3</f>
        <v>221.17807308596821</v>
      </c>
      <c r="H274" s="5">
        <f t="shared" si="13"/>
        <v>11.985356243257378</v>
      </c>
      <c r="I274" s="5">
        <f t="shared" si="14"/>
        <v>239.63209886516827</v>
      </c>
    </row>
    <row r="275" spans="5:9" x14ac:dyDescent="0.3">
      <c r="E275" s="33">
        <f t="shared" si="12"/>
        <v>26.400000000000105</v>
      </c>
      <c r="F275" s="5">
        <f>$B$12*$B$14*$B$13*Constants!$C$2*E275</f>
        <v>18.524193177600075</v>
      </c>
      <c r="G275" s="5">
        <f>0.5*$B$17*$B$18*(Constants!$C$2*(E275+$B$21))^3</f>
        <v>223.56006816445088</v>
      </c>
      <c r="H275" s="5">
        <f t="shared" si="13"/>
        <v>12.068545497289749</v>
      </c>
      <c r="I275" s="5">
        <f t="shared" si="14"/>
        <v>242.08426134205095</v>
      </c>
    </row>
    <row r="276" spans="5:9" x14ac:dyDescent="0.3">
      <c r="E276" s="33">
        <f t="shared" si="12"/>
        <v>26.500000000000107</v>
      </c>
      <c r="F276" s="5">
        <f>$B$12*$B$14*$B$13*Constants!$C$2*E276</f>
        <v>18.594360576000074</v>
      </c>
      <c r="G276" s="5">
        <f>0.5*$B$17*$B$18*(Constants!$C$2*(E276+$B$21))^3</f>
        <v>225.95910419983227</v>
      </c>
      <c r="H276" s="5">
        <f t="shared" si="13"/>
        <v>12.152023366239328</v>
      </c>
      <c r="I276" s="5">
        <f t="shared" si="14"/>
        <v>244.55346477583234</v>
      </c>
    </row>
    <row r="277" spans="5:9" x14ac:dyDescent="0.3">
      <c r="E277" s="33">
        <f t="shared" si="12"/>
        <v>26.600000000000108</v>
      </c>
      <c r="F277" s="5">
        <f>$B$12*$B$14*$B$13*Constants!$C$2*E277</f>
        <v>18.664527974400077</v>
      </c>
      <c r="G277" s="5">
        <f>0.5*$B$17*$B$18*(Constants!$C$2*(E277+$B$21))^3</f>
        <v>228.37524193119447</v>
      </c>
      <c r="H277" s="5">
        <f t="shared" si="13"/>
        <v>12.235789849302899</v>
      </c>
      <c r="I277" s="5">
        <f t="shared" si="14"/>
        <v>247.03976990559454</v>
      </c>
    </row>
    <row r="278" spans="5:9" x14ac:dyDescent="0.3">
      <c r="E278" s="33">
        <f t="shared" si="12"/>
        <v>26.700000000000109</v>
      </c>
      <c r="F278" s="5">
        <f>$B$12*$B$14*$B$13*Constants!$C$2*E278</f>
        <v>18.734695372800079</v>
      </c>
      <c r="G278" s="5">
        <f>0.5*$B$17*$B$18*(Constants!$C$2*(E278+$B$21))^3</f>
        <v>230.80854209761986</v>
      </c>
      <c r="H278" s="5">
        <f t="shared" si="13"/>
        <v>12.319844945689304</v>
      </c>
      <c r="I278" s="5">
        <f t="shared" si="14"/>
        <v>249.54323747041994</v>
      </c>
    </row>
    <row r="279" spans="5:9" x14ac:dyDescent="0.3">
      <c r="E279" s="33">
        <f t="shared" si="12"/>
        <v>26.800000000000111</v>
      </c>
      <c r="F279" s="5">
        <f>$B$12*$B$14*$B$13*Constants!$C$2*E279</f>
        <v>18.804862771200078</v>
      </c>
      <c r="G279" s="5">
        <f>0.5*$B$17*$B$18*(Constants!$C$2*(E279+$B$21))^3</f>
        <v>233.2590654381905</v>
      </c>
      <c r="H279" s="5">
        <f t="shared" si="13"/>
        <v>12.404188654619174</v>
      </c>
      <c r="I279" s="5">
        <f t="shared" si="14"/>
        <v>252.06392820939058</v>
      </c>
    </row>
    <row r="280" spans="5:9" x14ac:dyDescent="0.3">
      <c r="E280" s="33">
        <f t="shared" si="12"/>
        <v>26.900000000000112</v>
      </c>
      <c r="F280" s="5">
        <f>$B$12*$B$14*$B$13*Constants!$C$2*E280</f>
        <v>18.87503016960008</v>
      </c>
      <c r="G280" s="5">
        <f>0.5*$B$17*$B$18*(Constants!$C$2*(E280+$B$21))^3</f>
        <v>235.72687269198855</v>
      </c>
      <c r="H280" s="5">
        <f t="shared" si="13"/>
        <v>12.488820975324728</v>
      </c>
      <c r="I280" s="5">
        <f t="shared" si="14"/>
        <v>254.60190286158863</v>
      </c>
    </row>
    <row r="281" spans="5:9" x14ac:dyDescent="0.3">
      <c r="E281" s="33">
        <f t="shared" si="12"/>
        <v>27.000000000000114</v>
      </c>
      <c r="F281" s="5">
        <f>$B$12*$B$14*$B$13*Constants!$C$2*E281</f>
        <v>18.945197568000079</v>
      </c>
      <c r="G281" s="5">
        <f>0.5*$B$17*$B$18*(Constants!$C$2*(E281+$B$21))^3</f>
        <v>238.21202459809635</v>
      </c>
      <c r="H281" s="5">
        <f t="shared" si="13"/>
        <v>12.573741907049579</v>
      </c>
      <c r="I281" s="5">
        <f t="shared" si="14"/>
        <v>257.1572221660964</v>
      </c>
    </row>
    <row r="282" spans="5:9" x14ac:dyDescent="0.3">
      <c r="E282" s="33">
        <f t="shared" si="12"/>
        <v>27.100000000000115</v>
      </c>
      <c r="F282" s="5">
        <f>$B$12*$B$14*$B$13*Constants!$C$2*E282</f>
        <v>19.015364966400082</v>
      </c>
      <c r="G282" s="5">
        <f>0.5*$B$17*$B$18*(Constants!$C$2*(E282+$B$21))^3</f>
        <v>240.71458189559596</v>
      </c>
      <c r="H282" s="5">
        <f t="shared" si="13"/>
        <v>12.658951449048477</v>
      </c>
      <c r="I282" s="5">
        <f t="shared" si="14"/>
        <v>259.72994686199604</v>
      </c>
    </row>
    <row r="283" spans="5:9" x14ac:dyDescent="0.3">
      <c r="E283" s="33">
        <f t="shared" si="12"/>
        <v>27.200000000000117</v>
      </c>
      <c r="F283" s="5">
        <f>$B$12*$B$14*$B$13*Constants!$C$2*E283</f>
        <v>19.085532364800084</v>
      </c>
      <c r="G283" s="5">
        <f>0.5*$B$17*$B$18*(Constants!$C$2*(E283+$B$21))^3</f>
        <v>243.2346053235695</v>
      </c>
      <c r="H283" s="5">
        <f t="shared" si="13"/>
        <v>12.744449600587147</v>
      </c>
      <c r="I283" s="5">
        <f t="shared" si="14"/>
        <v>262.32013768836958</v>
      </c>
    </row>
    <row r="284" spans="5:9" x14ac:dyDescent="0.3">
      <c r="E284" s="33">
        <f t="shared" si="12"/>
        <v>27.300000000000118</v>
      </c>
      <c r="F284" s="5">
        <f>$B$12*$B$14*$B$13*Constants!$C$2*E284</f>
        <v>19.155699763200083</v>
      </c>
      <c r="G284" s="5">
        <f>0.5*$B$17*$B$18*(Constants!$C$2*(E284+$B$21))^3</f>
        <v>245.77215562109939</v>
      </c>
      <c r="H284" s="5">
        <f t="shared" si="13"/>
        <v>12.830236360942084</v>
      </c>
      <c r="I284" s="5">
        <f t="shared" si="14"/>
        <v>264.92785538429945</v>
      </c>
    </row>
    <row r="285" spans="5:9" x14ac:dyDescent="0.3">
      <c r="E285" s="33">
        <f t="shared" si="12"/>
        <v>27.400000000000119</v>
      </c>
      <c r="F285" s="5">
        <f>$B$12*$B$14*$B$13*Constants!$C$2*E285</f>
        <v>19.225867161600085</v>
      </c>
      <c r="G285" s="5">
        <f>0.5*$B$17*$B$18*(Constants!$C$2*(E285+$B$21))^3</f>
        <v>248.3272935272677</v>
      </c>
      <c r="H285" s="5">
        <f t="shared" si="13"/>
        <v>12.916311729400324</v>
      </c>
      <c r="I285" s="5">
        <f t="shared" si="14"/>
        <v>267.55316068886776</v>
      </c>
    </row>
    <row r="286" spans="5:9" x14ac:dyDescent="0.3">
      <c r="E286" s="33">
        <f t="shared" si="12"/>
        <v>27.500000000000121</v>
      </c>
      <c r="F286" s="5">
        <f>$B$12*$B$14*$B$13*Constants!$C$2*E286</f>
        <v>19.296034560000084</v>
      </c>
      <c r="G286" s="5">
        <f>0.5*$B$17*$B$18*(Constants!$C$2*(E286+$B$21))^3</f>
        <v>250.90007978115648</v>
      </c>
      <c r="H286" s="5">
        <f t="shared" si="13"/>
        <v>13.002675705259277</v>
      </c>
      <c r="I286" s="5">
        <f t="shared" si="14"/>
        <v>270.19611434115654</v>
      </c>
    </row>
    <row r="287" spans="5:9" x14ac:dyDescent="0.3">
      <c r="E287" s="33">
        <f t="shared" si="12"/>
        <v>27.600000000000122</v>
      </c>
      <c r="F287" s="5">
        <f>$B$12*$B$14*$B$13*Constants!$C$2*E287</f>
        <v>19.366201958400087</v>
      </c>
      <c r="G287" s="5">
        <f>0.5*$B$17*$B$18*(Constants!$C$2*(E287+$B$21))^3</f>
        <v>253.49057512184814</v>
      </c>
      <c r="H287" s="5">
        <f t="shared" si="13"/>
        <v>13.089328287826548</v>
      </c>
      <c r="I287" s="5">
        <f t="shared" si="14"/>
        <v>272.85677708024821</v>
      </c>
    </row>
    <row r="288" spans="5:9" x14ac:dyDescent="0.3">
      <c r="E288" s="33">
        <f t="shared" si="12"/>
        <v>27.700000000000124</v>
      </c>
      <c r="F288" s="5">
        <f>$B$12*$B$14*$B$13*Constants!$C$2*E288</f>
        <v>19.436369356800089</v>
      </c>
      <c r="G288" s="5">
        <f>0.5*$B$17*$B$18*(Constants!$C$2*(E288+$B$21))^3</f>
        <v>256.09884028842475</v>
      </c>
      <c r="H288" s="5">
        <f t="shared" si="13"/>
        <v>13.176269476419728</v>
      </c>
      <c r="I288" s="5">
        <f t="shared" si="14"/>
        <v>275.53520964522482</v>
      </c>
    </row>
    <row r="289" spans="5:9" x14ac:dyDescent="0.3">
      <c r="E289" s="33">
        <f t="shared" si="12"/>
        <v>27.800000000000125</v>
      </c>
      <c r="F289" s="5">
        <f>$B$12*$B$14*$B$13*Constants!$C$2*E289</f>
        <v>19.506536755200088</v>
      </c>
      <c r="G289" s="5">
        <f>0.5*$B$17*$B$18*(Constants!$C$2*(E289+$B$21))^3</f>
        <v>258.7249360199686</v>
      </c>
      <c r="H289" s="5">
        <f t="shared" si="13"/>
        <v>13.263499270366239</v>
      </c>
      <c r="I289" s="5">
        <f t="shared" si="14"/>
        <v>278.2314727751687</v>
      </c>
    </row>
    <row r="290" spans="5:9" x14ac:dyDescent="0.3">
      <c r="E290" s="33">
        <f t="shared" si="12"/>
        <v>27.900000000000126</v>
      </c>
      <c r="F290" s="5">
        <f>$B$12*$B$14*$B$13*Constants!$C$2*E290</f>
        <v>19.57670415360009</v>
      </c>
      <c r="G290" s="5">
        <f>0.5*$B$17*$B$18*(Constants!$C$2*(E290+$B$21))^3</f>
        <v>261.36892305556165</v>
      </c>
      <c r="H290" s="5">
        <f t="shared" si="13"/>
        <v>13.351017669003124</v>
      </c>
      <c r="I290" s="5">
        <f t="shared" si="14"/>
        <v>280.94562720916173</v>
      </c>
    </row>
    <row r="291" spans="5:9" x14ac:dyDescent="0.3">
      <c r="E291" s="33">
        <f t="shared" si="12"/>
        <v>28.000000000000128</v>
      </c>
      <c r="F291" s="5">
        <f>$B$12*$B$14*$B$13*Constants!$C$2*E291</f>
        <v>19.646871552000089</v>
      </c>
      <c r="G291" s="5">
        <f>0.5*$B$17*$B$18*(Constants!$C$2*(E291+$B$21))^3</f>
        <v>264.03086213428634</v>
      </c>
      <c r="H291" s="5">
        <f t="shared" si="13"/>
        <v>13.438824671676926</v>
      </c>
      <c r="I291" s="5">
        <f t="shared" si="14"/>
        <v>283.67773368628644</v>
      </c>
    </row>
    <row r="292" spans="5:9" x14ac:dyDescent="0.3">
      <c r="E292" s="33">
        <f t="shared" si="12"/>
        <v>28.100000000000129</v>
      </c>
      <c r="F292" s="5">
        <f>$B$12*$B$14*$B$13*Constants!$C$2*E292</f>
        <v>19.717038950400092</v>
      </c>
      <c r="G292" s="5">
        <f>0.5*$B$17*$B$18*(Constants!$C$2*(E292+$B$21))^3</f>
        <v>266.71081399522478</v>
      </c>
      <c r="H292" s="5">
        <f t="shared" si="13"/>
        <v>13.526920277743468</v>
      </c>
      <c r="I292" s="5">
        <f t="shared" si="14"/>
        <v>286.42785294562486</v>
      </c>
    </row>
    <row r="293" spans="5:9" x14ac:dyDescent="0.3">
      <c r="E293" s="33">
        <f t="shared" si="12"/>
        <v>28.200000000000131</v>
      </c>
      <c r="F293" s="5">
        <f>$B$12*$B$14*$B$13*Constants!$C$2*E293</f>
        <v>19.787206348800094</v>
      </c>
      <c r="G293" s="5">
        <f>0.5*$B$17*$B$18*(Constants!$C$2*(E293+$B$21))^3</f>
        <v>269.40883937745895</v>
      </c>
      <c r="H293" s="5">
        <f t="shared" si="13"/>
        <v>13.615304486567707</v>
      </c>
      <c r="I293" s="5">
        <f t="shared" si="14"/>
        <v>289.19604572625906</v>
      </c>
    </row>
    <row r="294" spans="5:9" x14ac:dyDescent="0.3">
      <c r="E294" s="33">
        <f t="shared" si="12"/>
        <v>28.300000000000132</v>
      </c>
      <c r="F294" s="5">
        <f>$B$12*$B$14*$B$13*Constants!$C$2*E294</f>
        <v>19.857373747200093</v>
      </c>
      <c r="G294" s="5">
        <f>0.5*$B$17*$B$18*(Constants!$C$2*(E294+$B$21))^3</f>
        <v>272.12499902007141</v>
      </c>
      <c r="H294" s="5">
        <f t="shared" si="13"/>
        <v>13.703977297523609</v>
      </c>
      <c r="I294" s="5">
        <f t="shared" si="14"/>
        <v>291.9823727672715</v>
      </c>
    </row>
    <row r="295" spans="5:9" x14ac:dyDescent="0.3">
      <c r="E295" s="33">
        <f t="shared" si="12"/>
        <v>28.400000000000134</v>
      </c>
      <c r="F295" s="5">
        <f>$B$12*$B$14*$B$13*Constants!$C$2*E295</f>
        <v>19.927541145600095</v>
      </c>
      <c r="G295" s="5">
        <f>0.5*$B$17*$B$18*(Constants!$C$2*(E295+$B$21))^3</f>
        <v>274.85935366214414</v>
      </c>
      <c r="H295" s="5">
        <f t="shared" si="13"/>
        <v>13.792938709993921</v>
      </c>
      <c r="I295" s="5">
        <f t="shared" si="14"/>
        <v>294.78689480774426</v>
      </c>
    </row>
    <row r="296" spans="5:9" x14ac:dyDescent="0.3">
      <c r="E296" s="33">
        <f t="shared" si="12"/>
        <v>28.500000000000135</v>
      </c>
      <c r="F296" s="5">
        <f>$B$12*$B$14*$B$13*Constants!$C$2*E296</f>
        <v>19.997708544000094</v>
      </c>
      <c r="G296" s="5">
        <f>0.5*$B$17*$B$18*(Constants!$C$2*(E296+$B$21))^3</f>
        <v>277.61196404275927</v>
      </c>
      <c r="H296" s="5">
        <f t="shared" si="13"/>
        <v>13.882188723370064</v>
      </c>
      <c r="I296" s="5">
        <f t="shared" si="14"/>
        <v>297.60967258675936</v>
      </c>
    </row>
    <row r="297" spans="5:9" x14ac:dyDescent="0.3">
      <c r="E297" s="33">
        <f t="shared" si="12"/>
        <v>28.600000000000136</v>
      </c>
      <c r="F297" s="5">
        <f>$B$12*$B$14*$B$13*Constants!$C$2*E297</f>
        <v>20.067875942400097</v>
      </c>
      <c r="G297" s="5">
        <f>0.5*$B$17*$B$18*(Constants!$C$2*(E297+$B$21))^3</f>
        <v>280.38289090099909</v>
      </c>
      <c r="H297" s="5">
        <f t="shared" si="13"/>
        <v>13.971727337051975</v>
      </c>
      <c r="I297" s="5">
        <f t="shared" si="14"/>
        <v>300.45076684339921</v>
      </c>
    </row>
    <row r="298" spans="5:9" x14ac:dyDescent="0.3">
      <c r="E298" s="33">
        <f t="shared" si="12"/>
        <v>28.700000000000138</v>
      </c>
      <c r="F298" s="5">
        <f>$B$12*$B$14*$B$13*Constants!$C$2*E298</f>
        <v>20.138043340800099</v>
      </c>
      <c r="G298" s="5">
        <f>0.5*$B$17*$B$18*(Constants!$C$2*(E298+$B$21))^3</f>
        <v>283.17219497594579</v>
      </c>
      <c r="H298" s="5">
        <f t="shared" si="13"/>
        <v>14.061554550447957</v>
      </c>
      <c r="I298" s="5">
        <f t="shared" si="14"/>
        <v>303.31023831674588</v>
      </c>
    </row>
    <row r="299" spans="5:9" x14ac:dyDescent="0.3">
      <c r="E299" s="33">
        <f t="shared" si="12"/>
        <v>28.800000000000139</v>
      </c>
      <c r="F299" s="5">
        <f>$B$12*$B$14*$B$13*Constants!$C$2*E299</f>
        <v>20.208210739200098</v>
      </c>
      <c r="G299" s="5">
        <f>0.5*$B$17*$B$18*(Constants!$C$2*(E299+$B$21))^3</f>
        <v>285.97993700668144</v>
      </c>
      <c r="H299" s="5">
        <f t="shared" si="13"/>
        <v>14.151670362974519</v>
      </c>
      <c r="I299" s="5">
        <f t="shared" si="14"/>
        <v>306.18814774588157</v>
      </c>
    </row>
    <row r="300" spans="5:9" x14ac:dyDescent="0.3">
      <c r="E300" s="33">
        <f t="shared" si="12"/>
        <v>28.900000000000141</v>
      </c>
      <c r="F300" s="5">
        <f>$B$12*$B$14*$B$13*Constants!$C$2*E300</f>
        <v>20.2783781376001</v>
      </c>
      <c r="G300" s="5">
        <f>0.5*$B$17*$B$18*(Constants!$C$2*(E300+$B$21))^3</f>
        <v>288.80617773228846</v>
      </c>
      <c r="H300" s="5">
        <f t="shared" si="13"/>
        <v>14.242074774056265</v>
      </c>
      <c r="I300" s="5">
        <f t="shared" si="14"/>
        <v>309.08455586988856</v>
      </c>
    </row>
    <row r="301" spans="5:9" x14ac:dyDescent="0.3">
      <c r="E301" s="33">
        <f t="shared" si="12"/>
        <v>29.000000000000142</v>
      </c>
      <c r="F301" s="5">
        <f>$B$12*$B$14*$B$13*Constants!$C$2*E301</f>
        <v>20.348545536000099</v>
      </c>
      <c r="G301" s="5">
        <f>0.5*$B$17*$B$18*(Constants!$C$2*(E301+$B$21))^3</f>
        <v>291.65097789184887</v>
      </c>
      <c r="H301" s="5">
        <f t="shared" si="13"/>
        <v>14.332767783125718</v>
      </c>
      <c r="I301" s="5">
        <f t="shared" si="14"/>
        <v>311.99952342784894</v>
      </c>
    </row>
    <row r="302" spans="5:9" x14ac:dyDescent="0.3">
      <c r="E302" s="33">
        <f t="shared" si="12"/>
        <v>29.100000000000144</v>
      </c>
      <c r="F302" s="5">
        <f>$B$12*$B$14*$B$13*Constants!$C$2*E302</f>
        <v>20.418712934400101</v>
      </c>
      <c r="G302" s="5">
        <f>0.5*$B$17*$B$18*(Constants!$C$2*(E302+$B$21))^3</f>
        <v>294.51439822444479</v>
      </c>
      <c r="H302" s="5">
        <f t="shared" si="13"/>
        <v>14.423749389623199</v>
      </c>
      <c r="I302" s="5">
        <f t="shared" si="14"/>
        <v>314.93311115884489</v>
      </c>
    </row>
    <row r="303" spans="5:9" x14ac:dyDescent="0.3">
      <c r="E303" s="33">
        <f t="shared" si="12"/>
        <v>29.200000000000145</v>
      </c>
      <c r="F303" s="5">
        <f>$B$12*$B$14*$B$13*Constants!$C$2*E303</f>
        <v>20.488880332800104</v>
      </c>
      <c r="G303" s="5">
        <f>0.5*$B$17*$B$18*(Constants!$C$2*(E303+$B$21))^3</f>
        <v>297.39649946915858</v>
      </c>
      <c r="H303" s="5">
        <f t="shared" si="13"/>
        <v>14.515019592996715</v>
      </c>
      <c r="I303" s="5">
        <f t="shared" si="14"/>
        <v>317.88537980195866</v>
      </c>
    </row>
    <row r="304" spans="5:9" x14ac:dyDescent="0.3">
      <c r="E304" s="33">
        <f t="shared" si="12"/>
        <v>29.300000000000146</v>
      </c>
      <c r="F304" s="5">
        <f>$B$12*$B$14*$B$13*Constants!$C$2*E304</f>
        <v>20.559047731200103</v>
      </c>
      <c r="G304" s="5">
        <f>0.5*$B$17*$B$18*(Constants!$C$2*(E304+$B$21))^3</f>
        <v>300.29734236507244</v>
      </c>
      <c r="H304" s="5">
        <f t="shared" si="13"/>
        <v>14.606578392701802</v>
      </c>
      <c r="I304" s="5">
        <f t="shared" si="14"/>
        <v>320.85639009627255</v>
      </c>
    </row>
    <row r="305" spans="5:9" x14ac:dyDescent="0.3">
      <c r="E305" s="33">
        <f t="shared" si="12"/>
        <v>29.400000000000148</v>
      </c>
      <c r="F305" s="5">
        <f>$B$12*$B$14*$B$13*Constants!$C$2*E305</f>
        <v>20.629215129600105</v>
      </c>
      <c r="G305" s="5">
        <f>0.5*$B$17*$B$18*(Constants!$C$2*(E305+$B$21))^3</f>
        <v>303.21698765126837</v>
      </c>
      <c r="H305" s="5">
        <f t="shared" si="13"/>
        <v>14.698425788201385</v>
      </c>
      <c r="I305" s="5">
        <f t="shared" si="14"/>
        <v>323.84620278086845</v>
      </c>
    </row>
    <row r="306" spans="5:9" x14ac:dyDescent="0.3">
      <c r="E306" s="33">
        <f t="shared" si="12"/>
        <v>29.500000000000149</v>
      </c>
      <c r="F306" s="5">
        <f>$B$12*$B$14*$B$13*Constants!$C$2*E306</f>
        <v>20.699382528000104</v>
      </c>
      <c r="G306" s="5">
        <f>0.5*$B$17*$B$18*(Constants!$C$2*(E306+$B$21))^3</f>
        <v>306.15549606682856</v>
      </c>
      <c r="H306" s="5">
        <f t="shared" si="13"/>
        <v>14.79056177896569</v>
      </c>
      <c r="I306" s="5">
        <f t="shared" si="14"/>
        <v>326.85487859482868</v>
      </c>
    </row>
    <row r="307" spans="5:9" x14ac:dyDescent="0.3">
      <c r="E307" s="33">
        <f t="shared" si="12"/>
        <v>29.600000000000151</v>
      </c>
      <c r="F307" s="5">
        <f>$B$12*$B$14*$B$13*Constants!$C$2*E307</f>
        <v>20.769549926400106</v>
      </c>
      <c r="G307" s="5">
        <f>0.5*$B$17*$B$18*(Constants!$C$2*(E307+$B$21))^3</f>
        <v>309.11292835083549</v>
      </c>
      <c r="H307" s="5">
        <f t="shared" si="13"/>
        <v>14.88298636447211</v>
      </c>
      <c r="I307" s="5">
        <f t="shared" si="14"/>
        <v>329.88247827723558</v>
      </c>
    </row>
    <row r="308" spans="5:9" x14ac:dyDescent="0.3">
      <c r="E308" s="33">
        <f t="shared" ref="E308:E371" si="15">E307+0.1</f>
        <v>29.700000000000152</v>
      </c>
      <c r="F308" s="5">
        <f>$B$12*$B$14*$B$13*Constants!$C$2*E308</f>
        <v>20.839717324800109</v>
      </c>
      <c r="G308" s="5">
        <f>0.5*$B$17*$B$18*(Constants!$C$2*(E308+$B$21))^3</f>
        <v>312.08934524237105</v>
      </c>
      <c r="H308" s="5">
        <f t="shared" ref="H308:H371" si="16">G308/F308</f>
        <v>14.97569954420505</v>
      </c>
      <c r="I308" s="5">
        <f t="shared" ref="I308:I371" si="17">F308+G308</f>
        <v>332.92906256717117</v>
      </c>
    </row>
    <row r="309" spans="5:9" x14ac:dyDescent="0.3">
      <c r="E309" s="33">
        <f t="shared" si="15"/>
        <v>29.800000000000153</v>
      </c>
      <c r="F309" s="5">
        <f>$B$12*$B$14*$B$13*Constants!$C$2*E309</f>
        <v>20.909884723200108</v>
      </c>
      <c r="G309" s="5">
        <f>0.5*$B$17*$B$18*(Constants!$C$2*(E309+$B$21))^3</f>
        <v>315.08480748051755</v>
      </c>
      <c r="H309" s="5">
        <f t="shared" si="16"/>
        <v>15.068701317655858</v>
      </c>
      <c r="I309" s="5">
        <f t="shared" si="17"/>
        <v>335.99469220371765</v>
      </c>
    </row>
    <row r="310" spans="5:9" x14ac:dyDescent="0.3">
      <c r="E310" s="33">
        <f t="shared" si="15"/>
        <v>29.900000000000155</v>
      </c>
      <c r="F310" s="5">
        <f>$B$12*$B$14*$B$13*Constants!$C$2*E310</f>
        <v>20.98005212160011</v>
      </c>
      <c r="G310" s="5">
        <f>0.5*$B$17*$B$18*(Constants!$C$2*(E310+$B$21))^3</f>
        <v>318.09937580435712</v>
      </c>
      <c r="H310" s="5">
        <f t="shared" si="16"/>
        <v>15.161991684322674</v>
      </c>
      <c r="I310" s="5">
        <f t="shared" si="17"/>
        <v>339.07942792595725</v>
      </c>
    </row>
    <row r="311" spans="5:9" x14ac:dyDescent="0.3">
      <c r="E311" s="33">
        <f t="shared" si="15"/>
        <v>30.000000000000156</v>
      </c>
      <c r="F311" s="5">
        <f>$B$12*$B$14*$B$13*Constants!$C$2*E311</f>
        <v>21.050219520000109</v>
      </c>
      <c r="G311" s="5">
        <f>0.5*$B$17*$B$18*(Constants!$C$2*(E311+$B$21))^3</f>
        <v>321.13311095297212</v>
      </c>
      <c r="H311" s="5">
        <f t="shared" si="16"/>
        <v>15.255570643710344</v>
      </c>
      <c r="I311" s="5">
        <f t="shared" si="17"/>
        <v>342.18333047297222</v>
      </c>
    </row>
    <row r="312" spans="5:9" x14ac:dyDescent="0.3">
      <c r="E312" s="33">
        <f t="shared" si="15"/>
        <v>30.100000000000158</v>
      </c>
      <c r="F312" s="5">
        <f>$B$12*$B$14*$B$13*Constants!$C$2*E312</f>
        <v>21.120386918400111</v>
      </c>
      <c r="G312" s="5">
        <f>0.5*$B$17*$B$18*(Constants!$C$2*(E312+$B$21))^3</f>
        <v>324.18607366544438</v>
      </c>
      <c r="H312" s="5">
        <f t="shared" si="16"/>
        <v>15.349438195330267</v>
      </c>
      <c r="I312" s="5">
        <f t="shared" si="17"/>
        <v>345.30646058384451</v>
      </c>
    </row>
    <row r="313" spans="5:9" x14ac:dyDescent="0.3">
      <c r="E313" s="33">
        <f t="shared" si="15"/>
        <v>30.200000000000159</v>
      </c>
      <c r="F313" s="5">
        <f>$B$12*$B$14*$B$13*Constants!$C$2*E313</f>
        <v>21.190554316800114</v>
      </c>
      <c r="G313" s="5">
        <f>0.5*$B$17*$B$18*(Constants!$C$2*(E313+$B$21))^3</f>
        <v>327.2583246808565</v>
      </c>
      <c r="H313" s="5">
        <f t="shared" si="16"/>
        <v>15.44359433870035</v>
      </c>
      <c r="I313" s="5">
        <f t="shared" si="17"/>
        <v>348.44887899765661</v>
      </c>
    </row>
    <row r="314" spans="5:9" x14ac:dyDescent="0.3">
      <c r="E314" s="33">
        <f t="shared" si="15"/>
        <v>30.300000000000161</v>
      </c>
      <c r="F314" s="5">
        <f>$B$12*$B$14*$B$13*Constants!$C$2*E314</f>
        <v>21.260721715200113</v>
      </c>
      <c r="G314" s="5">
        <f>0.5*$B$17*$B$18*(Constants!$C$2*(E314+$B$21))^3</f>
        <v>330.34992473829055</v>
      </c>
      <c r="H314" s="5">
        <f t="shared" si="16"/>
        <v>15.538039073344844</v>
      </c>
      <c r="I314" s="5">
        <f t="shared" si="17"/>
        <v>351.61064645349069</v>
      </c>
    </row>
    <row r="315" spans="5:9" x14ac:dyDescent="0.3">
      <c r="E315" s="33">
        <f t="shared" si="15"/>
        <v>30.400000000000162</v>
      </c>
      <c r="F315" s="5">
        <f>$B$12*$B$14*$B$13*Constants!$C$2*E315</f>
        <v>21.330889113600115</v>
      </c>
      <c r="G315" s="5">
        <f>0.5*$B$17*$B$18*(Constants!$C$2*(E315+$B$21))^3</f>
        <v>333.46093457682844</v>
      </c>
      <c r="H315" s="5">
        <f t="shared" si="16"/>
        <v>15.632772398794241</v>
      </c>
      <c r="I315" s="5">
        <f t="shared" si="17"/>
        <v>354.79182369042854</v>
      </c>
    </row>
    <row r="316" spans="5:9" x14ac:dyDescent="0.3">
      <c r="E316" s="33">
        <f t="shared" si="15"/>
        <v>30.500000000000163</v>
      </c>
      <c r="F316" s="5">
        <f>$B$12*$B$14*$B$13*Constants!$C$2*E316</f>
        <v>21.401056512000114</v>
      </c>
      <c r="G316" s="5">
        <f>0.5*$B$17*$B$18*(Constants!$C$2*(E316+$B$21))^3</f>
        <v>336.59141493555273</v>
      </c>
      <c r="H316" s="5">
        <f t="shared" si="16"/>
        <v>15.727794314585235</v>
      </c>
      <c r="I316" s="5">
        <f t="shared" si="17"/>
        <v>357.99247144755287</v>
      </c>
    </row>
    <row r="317" spans="5:9" x14ac:dyDescent="0.3">
      <c r="E317" s="33">
        <f t="shared" si="15"/>
        <v>30.600000000000165</v>
      </c>
      <c r="F317" s="5">
        <f>$B$12*$B$14*$B$13*Constants!$C$2*E317</f>
        <v>21.471223910400116</v>
      </c>
      <c r="G317" s="5">
        <f>0.5*$B$17*$B$18*(Constants!$C$2*(E317+$B$21))^3</f>
        <v>339.74142655354547</v>
      </c>
      <c r="H317" s="5">
        <f t="shared" si="16"/>
        <v>15.823104820260541</v>
      </c>
      <c r="I317" s="5">
        <f t="shared" si="17"/>
        <v>361.21265046394558</v>
      </c>
    </row>
    <row r="318" spans="5:9" x14ac:dyDescent="0.3">
      <c r="E318" s="33">
        <f t="shared" si="15"/>
        <v>30.700000000000166</v>
      </c>
      <c r="F318" s="5">
        <f>$B$12*$B$14*$B$13*Constants!$C$2*E318</f>
        <v>21.541391308800119</v>
      </c>
      <c r="G318" s="5">
        <f>0.5*$B$17*$B$18*(Constants!$C$2*(E318+$B$21))^3</f>
        <v>342.91103016988865</v>
      </c>
      <c r="H318" s="5">
        <f t="shared" si="16"/>
        <v>15.918703915368836</v>
      </c>
      <c r="I318" s="5">
        <f t="shared" si="17"/>
        <v>364.45242147868879</v>
      </c>
    </row>
    <row r="319" spans="5:9" x14ac:dyDescent="0.3">
      <c r="E319" s="33">
        <f t="shared" si="15"/>
        <v>30.800000000000168</v>
      </c>
      <c r="F319" s="5">
        <f>$B$12*$B$14*$B$13*Constants!$C$2*E319</f>
        <v>21.611558707200118</v>
      </c>
      <c r="G319" s="5">
        <f>0.5*$B$17*$B$18*(Constants!$C$2*(E319+$B$21))^3</f>
        <v>346.10028652366475</v>
      </c>
      <c r="H319" s="5">
        <f t="shared" si="16"/>
        <v>16.01459159946468</v>
      </c>
      <c r="I319" s="5">
        <f t="shared" si="17"/>
        <v>367.71184523086487</v>
      </c>
    </row>
    <row r="320" spans="5:9" x14ac:dyDescent="0.3">
      <c r="E320" s="33">
        <f t="shared" si="15"/>
        <v>30.900000000000169</v>
      </c>
      <c r="F320" s="5">
        <f>$B$12*$B$14*$B$13*Constants!$C$2*E320</f>
        <v>21.68172610560012</v>
      </c>
      <c r="G320" s="5">
        <f>0.5*$B$17*$B$18*(Constants!$C$2*(E320+$B$21))^3</f>
        <v>349.3092563539559</v>
      </c>
      <c r="H320" s="5">
        <f t="shared" si="16"/>
        <v>16.110767872108376</v>
      </c>
      <c r="I320" s="5">
        <f t="shared" si="17"/>
        <v>370.99098245955599</v>
      </c>
    </row>
    <row r="321" spans="5:9" x14ac:dyDescent="0.3">
      <c r="E321" s="33">
        <f t="shared" si="15"/>
        <v>31.000000000000171</v>
      </c>
      <c r="F321" s="5">
        <f>$B$12*$B$14*$B$13*Constants!$C$2*E321</f>
        <v>21.751893504000119</v>
      </c>
      <c r="G321" s="5">
        <f>0.5*$B$17*$B$18*(Constants!$C$2*(E321+$B$21))^3</f>
        <v>352.53800039984424</v>
      </c>
      <c r="H321" s="5">
        <f t="shared" si="16"/>
        <v>16.207232732865918</v>
      </c>
      <c r="I321" s="5">
        <f t="shared" si="17"/>
        <v>374.28989390384436</v>
      </c>
    </row>
    <row r="322" spans="5:9" x14ac:dyDescent="0.3">
      <c r="E322" s="33">
        <f t="shared" si="15"/>
        <v>31.100000000000172</v>
      </c>
      <c r="F322" s="5">
        <f>$B$12*$B$14*$B$13*Constants!$C$2*E322</f>
        <v>21.822060902400121</v>
      </c>
      <c r="G322" s="5">
        <f>0.5*$B$17*$B$18*(Constants!$C$2*(E322+$B$21))^3</f>
        <v>355.78657940041177</v>
      </c>
      <c r="H322" s="5">
        <f t="shared" si="16"/>
        <v>16.303986181308854</v>
      </c>
      <c r="I322" s="5">
        <f t="shared" si="17"/>
        <v>377.60864030281186</v>
      </c>
    </row>
    <row r="323" spans="5:9" x14ac:dyDescent="0.3">
      <c r="E323" s="33">
        <f t="shared" si="15"/>
        <v>31.200000000000173</v>
      </c>
      <c r="F323" s="5">
        <f>$B$12*$B$14*$B$13*Constants!$C$2*E323</f>
        <v>21.892228300800124</v>
      </c>
      <c r="G323" s="5">
        <f>0.5*$B$17*$B$18*(Constants!$C$2*(E323+$B$21))^3</f>
        <v>359.05505409474102</v>
      </c>
      <c r="H323" s="5">
        <f t="shared" si="16"/>
        <v>16.401028217014261</v>
      </c>
      <c r="I323" s="5">
        <f t="shared" si="17"/>
        <v>380.94728239554115</v>
      </c>
    </row>
    <row r="324" spans="5:9" x14ac:dyDescent="0.3">
      <c r="E324" s="33">
        <f t="shared" si="15"/>
        <v>31.300000000000175</v>
      </c>
      <c r="F324" s="5">
        <f>$B$12*$B$14*$B$13*Constants!$C$2*E324</f>
        <v>21.962395699200123</v>
      </c>
      <c r="G324" s="5">
        <f>0.5*$B$17*$B$18*(Constants!$C$2*(E324+$B$21))^3</f>
        <v>362.34348522191402</v>
      </c>
      <c r="H324" s="5">
        <f t="shared" si="16"/>
        <v>16.498358839564606</v>
      </c>
      <c r="I324" s="5">
        <f t="shared" si="17"/>
        <v>384.30588092111412</v>
      </c>
    </row>
    <row r="325" spans="5:9" x14ac:dyDescent="0.3">
      <c r="E325" s="33">
        <f t="shared" si="15"/>
        <v>31.400000000000176</v>
      </c>
      <c r="F325" s="5">
        <f>$B$12*$B$14*$B$13*Constants!$C$2*E325</f>
        <v>22.032563097600125</v>
      </c>
      <c r="G325" s="5">
        <f>0.5*$B$17*$B$18*(Constants!$C$2*(E325+$B$21))^3</f>
        <v>365.65193352101278</v>
      </c>
      <c r="H325" s="5">
        <f t="shared" si="16"/>
        <v>16.595978048547654</v>
      </c>
      <c r="I325" s="5">
        <f t="shared" si="17"/>
        <v>387.68449661861291</v>
      </c>
    </row>
    <row r="326" spans="5:9" x14ac:dyDescent="0.3">
      <c r="E326" s="33">
        <f t="shared" si="15"/>
        <v>31.500000000000178</v>
      </c>
      <c r="F326" s="5">
        <f>$B$12*$B$14*$B$13*Constants!$C$2*E326</f>
        <v>22.102730496000124</v>
      </c>
      <c r="G326" s="5">
        <f>0.5*$B$17*$B$18*(Constants!$C$2*(E326+$B$21))^3</f>
        <v>368.98045973111982</v>
      </c>
      <c r="H326" s="5">
        <f t="shared" si="16"/>
        <v>16.693885843556448</v>
      </c>
      <c r="I326" s="5">
        <f t="shared" si="17"/>
        <v>391.08319022711993</v>
      </c>
    </row>
    <row r="327" spans="5:9" x14ac:dyDescent="0.3">
      <c r="E327" s="33">
        <f t="shared" si="15"/>
        <v>31.600000000000179</v>
      </c>
      <c r="F327" s="5">
        <f>$B$12*$B$14*$B$13*Constants!$C$2*E327</f>
        <v>22.172897894400126</v>
      </c>
      <c r="G327" s="5">
        <f>0.5*$B$17*$B$18*(Constants!$C$2*(E327+$B$21))^3</f>
        <v>372.32912459131722</v>
      </c>
      <c r="H327" s="5">
        <f t="shared" si="16"/>
        <v>16.792082224189141</v>
      </c>
      <c r="I327" s="5">
        <f t="shared" si="17"/>
        <v>394.50202248571736</v>
      </c>
    </row>
    <row r="328" spans="5:9" x14ac:dyDescent="0.3">
      <c r="E328" s="33">
        <f t="shared" si="15"/>
        <v>31.70000000000018</v>
      </c>
      <c r="F328" s="5">
        <f>$B$12*$B$14*$B$13*Constants!$C$2*E328</f>
        <v>22.243065292800129</v>
      </c>
      <c r="G328" s="5">
        <f>0.5*$B$17*$B$18*(Constants!$C$2*(E328+$B$21))^3</f>
        <v>375.69798884068689</v>
      </c>
      <c r="H328" s="5">
        <f t="shared" si="16"/>
        <v>16.890567190048973</v>
      </c>
      <c r="I328" s="5">
        <f t="shared" si="17"/>
        <v>397.941054133487</v>
      </c>
    </row>
    <row r="329" spans="5:9" x14ac:dyDescent="0.3">
      <c r="E329" s="33">
        <f t="shared" si="15"/>
        <v>31.800000000000182</v>
      </c>
      <c r="F329" s="5">
        <f>$B$12*$B$14*$B$13*Constants!$C$2*E329</f>
        <v>22.313232691200128</v>
      </c>
      <c r="G329" s="5">
        <f>0.5*$B$17*$B$18*(Constants!$C$2*(E329+$B$21))^3</f>
        <v>379.08711321831152</v>
      </c>
      <c r="H329" s="5">
        <f t="shared" si="16"/>
        <v>16.989340740744193</v>
      </c>
      <c r="I329" s="5">
        <f t="shared" si="17"/>
        <v>401.40034590951166</v>
      </c>
    </row>
    <row r="330" spans="5:9" x14ac:dyDescent="0.3">
      <c r="E330" s="33">
        <f t="shared" si="15"/>
        <v>31.900000000000183</v>
      </c>
      <c r="F330" s="5">
        <f>$B$12*$B$14*$B$13*Constants!$C$2*E330</f>
        <v>22.38340008960013</v>
      </c>
      <c r="G330" s="5">
        <f>0.5*$B$17*$B$18*(Constants!$C$2*(E330+$B$21))^3</f>
        <v>382.49655846327289</v>
      </c>
      <c r="H330" s="5">
        <f t="shared" si="16"/>
        <v>17.088402875887926</v>
      </c>
      <c r="I330" s="5">
        <f t="shared" si="17"/>
        <v>404.87995855287301</v>
      </c>
    </row>
    <row r="331" spans="5:9" x14ac:dyDescent="0.3">
      <c r="E331" s="33">
        <f t="shared" si="15"/>
        <v>32.000000000000185</v>
      </c>
      <c r="F331" s="5">
        <f>$B$12*$B$14*$B$13*Constants!$C$2*E331</f>
        <v>22.453567488000129</v>
      </c>
      <c r="G331" s="5">
        <f>0.5*$B$17*$B$18*(Constants!$C$2*(E331+$B$21))^3</f>
        <v>385.92638531465326</v>
      </c>
      <c r="H331" s="5">
        <f t="shared" si="16"/>
        <v>17.187753595098155</v>
      </c>
      <c r="I331" s="5">
        <f t="shared" si="17"/>
        <v>408.37995280265341</v>
      </c>
    </row>
    <row r="332" spans="5:9" x14ac:dyDescent="0.3">
      <c r="E332" s="33">
        <f t="shared" si="15"/>
        <v>32.100000000000186</v>
      </c>
      <c r="F332" s="5">
        <f>$B$12*$B$14*$B$13*Constants!$C$2*E332</f>
        <v>22.523734886400131</v>
      </c>
      <c r="G332" s="5">
        <f>0.5*$B$17*$B$18*(Constants!$C$2*(E332+$B$21))^3</f>
        <v>389.37665451153504</v>
      </c>
      <c r="H332" s="5">
        <f t="shared" si="16"/>
        <v>17.287392897997627</v>
      </c>
      <c r="I332" s="5">
        <f t="shared" si="17"/>
        <v>411.90038939793516</v>
      </c>
    </row>
    <row r="333" spans="5:9" x14ac:dyDescent="0.3">
      <c r="E333" s="33">
        <f t="shared" si="15"/>
        <v>32.200000000000188</v>
      </c>
      <c r="F333" s="5">
        <f>$B$12*$B$14*$B$13*Constants!$C$2*E333</f>
        <v>22.593902284800134</v>
      </c>
      <c r="G333" s="5">
        <f>0.5*$B$17*$B$18*(Constants!$C$2*(E333+$B$21))^3</f>
        <v>392.84742679300024</v>
      </c>
      <c r="H333" s="5">
        <f t="shared" si="16"/>
        <v>17.387320784213767</v>
      </c>
      <c r="I333" s="5">
        <f t="shared" si="17"/>
        <v>415.44132907780039</v>
      </c>
    </row>
    <row r="334" spans="5:9" x14ac:dyDescent="0.3">
      <c r="E334" s="33">
        <f t="shared" si="15"/>
        <v>32.300000000000189</v>
      </c>
      <c r="F334" s="5">
        <f>$B$12*$B$14*$B$13*Constants!$C$2*E334</f>
        <v>22.664069683200132</v>
      </c>
      <c r="G334" s="5">
        <f>0.5*$B$17*$B$18*(Constants!$C$2*(E334+$B$21))^3</f>
        <v>396.33876289813105</v>
      </c>
      <c r="H334" s="5">
        <f t="shared" si="16"/>
        <v>17.487537253378608</v>
      </c>
      <c r="I334" s="5">
        <f t="shared" si="17"/>
        <v>419.00283258133118</v>
      </c>
    </row>
    <row r="335" spans="5:9" x14ac:dyDescent="0.3">
      <c r="E335" s="33">
        <f t="shared" si="15"/>
        <v>32.40000000000019</v>
      </c>
      <c r="F335" s="5">
        <f>$B$12*$B$14*$B$13*Constants!$C$2*E335</f>
        <v>22.734237081600135</v>
      </c>
      <c r="G335" s="5">
        <f>0.5*$B$17*$B$18*(Constants!$C$2*(E335+$B$21))^3</f>
        <v>399.85072356600944</v>
      </c>
      <c r="H335" s="5">
        <f t="shared" si="16"/>
        <v>17.588042305128727</v>
      </c>
      <c r="I335" s="5">
        <f t="shared" si="17"/>
        <v>422.58496064760959</v>
      </c>
    </row>
    <row r="336" spans="5:9" x14ac:dyDescent="0.3">
      <c r="E336" s="33">
        <f t="shared" si="15"/>
        <v>32.500000000000192</v>
      </c>
      <c r="F336" s="5">
        <f>$B$12*$B$14*$B$13*Constants!$C$2*E336</f>
        <v>22.804404480000137</v>
      </c>
      <c r="G336" s="5">
        <f>0.5*$B$17*$B$18*(Constants!$C$2*(E336+$B$21))^3</f>
        <v>403.38336953571815</v>
      </c>
      <c r="H336" s="5">
        <f t="shared" si="16"/>
        <v>17.688835939105203</v>
      </c>
      <c r="I336" s="5">
        <f t="shared" si="17"/>
        <v>426.18777401571828</v>
      </c>
    </row>
    <row r="337" spans="5:9" x14ac:dyDescent="0.3">
      <c r="E337" s="33">
        <f t="shared" si="15"/>
        <v>32.600000000000193</v>
      </c>
      <c r="F337" s="5">
        <f>$B$12*$B$14*$B$13*Constants!$C$2*E337</f>
        <v>22.874571878400136</v>
      </c>
      <c r="G337" s="5">
        <f>0.5*$B$17*$B$18*(Constants!$C$2*(E337+$B$21))^3</f>
        <v>406.93676154633897</v>
      </c>
      <c r="H337" s="5">
        <f t="shared" si="16"/>
        <v>17.789918154953483</v>
      </c>
      <c r="I337" s="5">
        <f t="shared" si="17"/>
        <v>429.81133342473913</v>
      </c>
    </row>
    <row r="338" spans="5:9" x14ac:dyDescent="0.3">
      <c r="E338" s="33">
        <f t="shared" si="15"/>
        <v>32.700000000000195</v>
      </c>
      <c r="F338" s="5">
        <f>$B$12*$B$14*$B$13*Constants!$C$2*E338</f>
        <v>22.944739276800139</v>
      </c>
      <c r="G338" s="5">
        <f>0.5*$B$17*$B$18*(Constants!$C$2*(E338+$B$21))^3</f>
        <v>410.51096033695404</v>
      </c>
      <c r="H338" s="5">
        <f t="shared" si="16"/>
        <v>17.891288952323354</v>
      </c>
      <c r="I338" s="5">
        <f t="shared" si="17"/>
        <v>433.45569961375418</v>
      </c>
    </row>
    <row r="339" spans="5:9" x14ac:dyDescent="0.3">
      <c r="E339" s="33">
        <f t="shared" si="15"/>
        <v>32.800000000000196</v>
      </c>
      <c r="F339" s="5">
        <f>$B$12*$B$14*$B$13*Constants!$C$2*E339</f>
        <v>23.014906675200137</v>
      </c>
      <c r="G339" s="5">
        <f>0.5*$B$17*$B$18*(Constants!$C$2*(E339+$B$21))^3</f>
        <v>414.10602664664577</v>
      </c>
      <c r="H339" s="5">
        <f t="shared" si="16"/>
        <v>17.992948330868899</v>
      </c>
      <c r="I339" s="5">
        <f t="shared" si="17"/>
        <v>437.12093332184588</v>
      </c>
    </row>
    <row r="340" spans="5:9" x14ac:dyDescent="0.3">
      <c r="E340" s="33">
        <f t="shared" si="15"/>
        <v>32.900000000000198</v>
      </c>
      <c r="F340" s="5">
        <f>$B$12*$B$14*$B$13*Constants!$C$2*E340</f>
        <v>23.08507407360014</v>
      </c>
      <c r="G340" s="5">
        <f>0.5*$B$17*$B$18*(Constants!$C$2*(E340+$B$21))^3</f>
        <v>417.72202121449635</v>
      </c>
      <c r="H340" s="5">
        <f t="shared" si="16"/>
        <v>18.094896290248386</v>
      </c>
      <c r="I340" s="5">
        <f t="shared" si="17"/>
        <v>440.80709528809649</v>
      </c>
    </row>
    <row r="341" spans="5:9" x14ac:dyDescent="0.3">
      <c r="E341" s="33">
        <f t="shared" si="15"/>
        <v>33.000000000000199</v>
      </c>
      <c r="F341" s="5">
        <f>$B$12*$B$14*$B$13*Constants!$C$2*E341</f>
        <v>23.155241472000142</v>
      </c>
      <c r="G341" s="5">
        <f>0.5*$B$17*$B$18*(Constants!$C$2*(E341+$B$21))^3</f>
        <v>421.35900477958768</v>
      </c>
      <c r="H341" s="5">
        <f t="shared" si="16"/>
        <v>18.197132830124222</v>
      </c>
      <c r="I341" s="5">
        <f t="shared" si="17"/>
        <v>444.51424625158779</v>
      </c>
    </row>
    <row r="342" spans="5:9" x14ac:dyDescent="0.3">
      <c r="E342" s="33">
        <f t="shared" si="15"/>
        <v>33.1000000000002</v>
      </c>
      <c r="F342" s="5">
        <f>$B$12*$B$14*$B$13*Constants!$C$2*E342</f>
        <v>23.225408870400141</v>
      </c>
      <c r="G342" s="5">
        <f>0.5*$B$17*$B$18*(Constants!$C$2*(E342+$B$21))^3</f>
        <v>425.01703808100228</v>
      </c>
      <c r="H342" s="5">
        <f t="shared" si="16"/>
        <v>18.299657950162917</v>
      </c>
      <c r="I342" s="5">
        <f t="shared" si="17"/>
        <v>448.24244695140243</v>
      </c>
    </row>
    <row r="343" spans="5:9" x14ac:dyDescent="0.3">
      <c r="E343" s="33">
        <f t="shared" si="15"/>
        <v>33.200000000000202</v>
      </c>
      <c r="F343" s="5">
        <f>$B$12*$B$14*$B$13*Constants!$C$2*E343</f>
        <v>23.295576268800144</v>
      </c>
      <c r="G343" s="5">
        <f>0.5*$B$17*$B$18*(Constants!$C$2*(E343+$B$21))^3</f>
        <v>428.69618185782224</v>
      </c>
      <c r="H343" s="5">
        <f t="shared" si="16"/>
        <v>18.402471650034979</v>
      </c>
      <c r="I343" s="5">
        <f t="shared" si="17"/>
        <v>451.99175812662236</v>
      </c>
    </row>
    <row r="344" spans="5:9" x14ac:dyDescent="0.3">
      <c r="E344" s="33">
        <f t="shared" si="15"/>
        <v>33.300000000000203</v>
      </c>
      <c r="F344" s="5">
        <f>$B$12*$B$14*$B$13*Constants!$C$2*E344</f>
        <v>23.365743667200142</v>
      </c>
      <c r="G344" s="5">
        <f>0.5*$B$17*$B$18*(Constants!$C$2*(E344+$B$21))^3</f>
        <v>432.39649684912951</v>
      </c>
      <c r="H344" s="5">
        <f t="shared" si="16"/>
        <v>18.505573929414869</v>
      </c>
      <c r="I344" s="5">
        <f t="shared" si="17"/>
        <v>455.76224051632965</v>
      </c>
    </row>
    <row r="345" spans="5:9" x14ac:dyDescent="0.3">
      <c r="E345" s="33">
        <f t="shared" si="15"/>
        <v>33.400000000000205</v>
      </c>
      <c r="F345" s="5">
        <f>$B$12*$B$14*$B$13*Constants!$C$2*E345</f>
        <v>23.435911065600145</v>
      </c>
      <c r="G345" s="5">
        <f>0.5*$B$17*$B$18*(Constants!$C$2*(E345+$B$21))^3</f>
        <v>436.11804379400667</v>
      </c>
      <c r="H345" s="5">
        <f t="shared" si="16"/>
        <v>18.60896478798097</v>
      </c>
      <c r="I345" s="5">
        <f t="shared" si="17"/>
        <v>459.55395485960679</v>
      </c>
    </row>
    <row r="346" spans="5:9" x14ac:dyDescent="0.3">
      <c r="E346" s="33">
        <f t="shared" si="15"/>
        <v>33.500000000000206</v>
      </c>
      <c r="F346" s="5">
        <f>$B$12*$B$14*$B$13*Constants!$C$2*E346</f>
        <v>23.506078464000147</v>
      </c>
      <c r="G346" s="5">
        <f>0.5*$B$17*$B$18*(Constants!$C$2*(E346+$B$21))^3</f>
        <v>439.86088343153568</v>
      </c>
      <c r="H346" s="5">
        <f t="shared" si="16"/>
        <v>18.712644225415488</v>
      </c>
      <c r="I346" s="5">
        <f t="shared" si="17"/>
        <v>463.36696189553584</v>
      </c>
    </row>
    <row r="347" spans="5:9" x14ac:dyDescent="0.3">
      <c r="E347" s="33">
        <f t="shared" si="15"/>
        <v>33.600000000000207</v>
      </c>
      <c r="F347" s="5">
        <f>$B$12*$B$14*$B$13*Constants!$C$2*E347</f>
        <v>23.576245862400146</v>
      </c>
      <c r="G347" s="5">
        <f>0.5*$B$17*$B$18*(Constants!$C$2*(E347+$B$21))^3</f>
        <v>443.62507650079863</v>
      </c>
      <c r="H347" s="5">
        <f t="shared" si="16"/>
        <v>18.81661224140441</v>
      </c>
      <c r="I347" s="5">
        <f t="shared" si="17"/>
        <v>467.20132236319876</v>
      </c>
    </row>
    <row r="348" spans="5:9" x14ac:dyDescent="0.3">
      <c r="E348" s="33">
        <f t="shared" si="15"/>
        <v>33.700000000000209</v>
      </c>
      <c r="F348" s="5">
        <f>$B$12*$B$14*$B$13*Constants!$C$2*E348</f>
        <v>23.646413260800148</v>
      </c>
      <c r="G348" s="5">
        <f>0.5*$B$17*$B$18*(Constants!$C$2*(E348+$B$21))^3</f>
        <v>447.41068374087803</v>
      </c>
      <c r="H348" s="5">
        <f t="shared" si="16"/>
        <v>18.920868835637464</v>
      </c>
      <c r="I348" s="5">
        <f t="shared" si="17"/>
        <v>471.05709700167819</v>
      </c>
    </row>
    <row r="349" spans="5:9" x14ac:dyDescent="0.3">
      <c r="E349" s="33">
        <f t="shared" si="15"/>
        <v>33.80000000000021</v>
      </c>
      <c r="F349" s="5">
        <f>$B$12*$B$14*$B$13*Constants!$C$2*E349</f>
        <v>23.716580659200147</v>
      </c>
      <c r="G349" s="5">
        <f>0.5*$B$17*$B$18*(Constants!$C$2*(E349+$B$21))^3</f>
        <v>451.2177658908559</v>
      </c>
      <c r="H349" s="5">
        <f t="shared" si="16"/>
        <v>19.025414007808049</v>
      </c>
      <c r="I349" s="5">
        <f t="shared" si="17"/>
        <v>474.93434655005603</v>
      </c>
    </row>
    <row r="350" spans="5:9" x14ac:dyDescent="0.3">
      <c r="E350" s="33">
        <f t="shared" si="15"/>
        <v>33.900000000000212</v>
      </c>
      <c r="F350" s="5">
        <f>$B$12*$B$14*$B$13*Constants!$C$2*E350</f>
        <v>23.78674805760015</v>
      </c>
      <c r="G350" s="5">
        <f>0.5*$B$17*$B$18*(Constants!$C$2*(E350+$B$21))^3</f>
        <v>455.04638368981432</v>
      </c>
      <c r="H350" s="5">
        <f t="shared" si="16"/>
        <v>19.130247757613155</v>
      </c>
      <c r="I350" s="5">
        <f t="shared" si="17"/>
        <v>478.83313174741448</v>
      </c>
    </row>
    <row r="351" spans="5:9" x14ac:dyDescent="0.3">
      <c r="E351" s="33">
        <f t="shared" si="15"/>
        <v>34.000000000000213</v>
      </c>
      <c r="F351" s="5">
        <f>$B$12*$B$14*$B$13*Constants!$C$2*E351</f>
        <v>23.856915456000152</v>
      </c>
      <c r="G351" s="5">
        <f>0.5*$B$17*$B$18*(Constants!$C$2*(E351+$B$21))^3</f>
        <v>458.89659787683541</v>
      </c>
      <c r="H351" s="5">
        <f t="shared" si="16"/>
        <v>19.23537008475336</v>
      </c>
      <c r="I351" s="5">
        <f t="shared" si="17"/>
        <v>482.75351333283555</v>
      </c>
    </row>
    <row r="352" spans="5:9" x14ac:dyDescent="0.3">
      <c r="E352" s="33">
        <f t="shared" si="15"/>
        <v>34.100000000000215</v>
      </c>
      <c r="F352" s="5">
        <f>$B$12*$B$14*$B$13*Constants!$C$2*E352</f>
        <v>23.927082854400151</v>
      </c>
      <c r="G352" s="5">
        <f>0.5*$B$17*$B$18*(Constants!$C$2*(E352+$B$21))^3</f>
        <v>462.76846919100183</v>
      </c>
      <c r="H352" s="5">
        <f t="shared" si="16"/>
        <v>19.340780988932778</v>
      </c>
      <c r="I352" s="5">
        <f t="shared" si="17"/>
        <v>486.695552045402</v>
      </c>
    </row>
    <row r="353" spans="5:9" x14ac:dyDescent="0.3">
      <c r="E353" s="33">
        <f t="shared" si="15"/>
        <v>34.200000000000216</v>
      </c>
      <c r="F353" s="5">
        <f>$B$12*$B$14*$B$13*Constants!$C$2*E353</f>
        <v>23.997250252800153</v>
      </c>
      <c r="G353" s="5">
        <f>0.5*$B$17*$B$18*(Constants!$C$2*(E353+$B$21))^3</f>
        <v>466.66205837139518</v>
      </c>
      <c r="H353" s="5">
        <f t="shared" si="16"/>
        <v>19.446480469858919</v>
      </c>
      <c r="I353" s="5">
        <f t="shared" si="17"/>
        <v>490.65930862419532</v>
      </c>
    </row>
    <row r="354" spans="5:9" x14ac:dyDescent="0.3">
      <c r="E354" s="33">
        <f t="shared" si="15"/>
        <v>34.300000000000217</v>
      </c>
      <c r="F354" s="5">
        <f>$B$12*$B$14*$B$13*Constants!$C$2*E354</f>
        <v>24.067417651200152</v>
      </c>
      <c r="G354" s="5">
        <f>0.5*$B$17*$B$18*(Constants!$C$2*(E354+$B$21))^3</f>
        <v>470.5774261570981</v>
      </c>
      <c r="H354" s="5">
        <f t="shared" si="16"/>
        <v>19.55246852724277</v>
      </c>
      <c r="I354" s="5">
        <f t="shared" si="17"/>
        <v>494.64484380829828</v>
      </c>
    </row>
    <row r="355" spans="5:9" x14ac:dyDescent="0.3">
      <c r="E355" s="33">
        <f t="shared" si="15"/>
        <v>34.400000000000219</v>
      </c>
      <c r="F355" s="5">
        <f>$B$12*$B$14*$B$13*Constants!$C$2*E355</f>
        <v>24.137585049600155</v>
      </c>
      <c r="G355" s="5">
        <f>0.5*$B$17*$B$18*(Constants!$C$2*(E355+$B$21))^3</f>
        <v>474.51463328719262</v>
      </c>
      <c r="H355" s="5">
        <f t="shared" si="16"/>
        <v>19.658745160798638</v>
      </c>
      <c r="I355" s="5">
        <f t="shared" si="17"/>
        <v>498.65221833679277</v>
      </c>
    </row>
    <row r="356" spans="5:9" x14ac:dyDescent="0.3">
      <c r="E356" s="33">
        <f t="shared" si="15"/>
        <v>34.50000000000022</v>
      </c>
      <c r="F356" s="5">
        <f>$B$12*$B$14*$B$13*Constants!$C$2*E356</f>
        <v>24.207752448000157</v>
      </c>
      <c r="G356" s="5">
        <f>0.5*$B$17*$B$18*(Constants!$C$2*(E356+$B$21))^3</f>
        <v>478.47374050076064</v>
      </c>
      <c r="H356" s="5">
        <f t="shared" si="16"/>
        <v>19.765310370244148</v>
      </c>
      <c r="I356" s="5">
        <f t="shared" si="17"/>
        <v>502.68149294876082</v>
      </c>
    </row>
    <row r="357" spans="5:9" x14ac:dyDescent="0.3">
      <c r="E357" s="33">
        <f t="shared" si="15"/>
        <v>34.600000000000222</v>
      </c>
      <c r="F357" s="5">
        <f>$B$12*$B$14*$B$13*Constants!$C$2*E357</f>
        <v>24.277919846400156</v>
      </c>
      <c r="G357" s="5">
        <f>0.5*$B$17*$B$18*(Constants!$C$2*(E357+$B$21))^3</f>
        <v>482.45480853688508</v>
      </c>
      <c r="H357" s="5">
        <f t="shared" si="16"/>
        <v>19.872164155300222</v>
      </c>
      <c r="I357" s="5">
        <f t="shared" si="17"/>
        <v>506.73272838328523</v>
      </c>
    </row>
    <row r="358" spans="5:9" x14ac:dyDescent="0.3">
      <c r="E358" s="33">
        <f t="shared" si="15"/>
        <v>34.700000000000223</v>
      </c>
      <c r="F358" s="5">
        <f>$B$12*$B$14*$B$13*Constants!$C$2*E358</f>
        <v>24.348087244800158</v>
      </c>
      <c r="G358" s="5">
        <f>0.5*$B$17*$B$18*(Constants!$C$2*(E358+$B$21))^3</f>
        <v>486.45789813464717</v>
      </c>
      <c r="H358" s="5">
        <f t="shared" si="16"/>
        <v>19.979306515690936</v>
      </c>
      <c r="I358" s="5">
        <f t="shared" si="17"/>
        <v>510.80598537944735</v>
      </c>
    </row>
    <row r="359" spans="5:9" x14ac:dyDescent="0.3">
      <c r="E359" s="33">
        <f t="shared" si="15"/>
        <v>34.800000000000225</v>
      </c>
      <c r="F359" s="5">
        <f>$B$12*$B$14*$B$13*Constants!$C$2*E359</f>
        <v>24.418254643200157</v>
      </c>
      <c r="G359" s="5">
        <f>0.5*$B$17*$B$18*(Constants!$C$2*(E359+$B$21))^3</f>
        <v>490.48307003312971</v>
      </c>
      <c r="H359" s="5">
        <f t="shared" si="16"/>
        <v>20.086737451143602</v>
      </c>
      <c r="I359" s="5">
        <f t="shared" si="17"/>
        <v>514.90132467632986</v>
      </c>
    </row>
    <row r="360" spans="5:9" x14ac:dyDescent="0.3">
      <c r="E360" s="33">
        <f t="shared" si="15"/>
        <v>34.900000000000226</v>
      </c>
      <c r="F360" s="5">
        <f>$B$12*$B$14*$B$13*Constants!$C$2*E360</f>
        <v>24.48842204160016</v>
      </c>
      <c r="G360" s="5">
        <f>0.5*$B$17*$B$18*(Constants!$C$2*(E360+$B$21))^3</f>
        <v>494.53038497141512</v>
      </c>
      <c r="H360" s="5">
        <f t="shared" si="16"/>
        <v>20.194456961388632</v>
      </c>
      <c r="I360" s="5">
        <f t="shared" si="17"/>
        <v>519.01880701301525</v>
      </c>
    </row>
    <row r="361" spans="5:9" x14ac:dyDescent="0.3">
      <c r="E361" s="33">
        <f t="shared" si="15"/>
        <v>35.000000000000227</v>
      </c>
      <c r="F361" s="5">
        <f>$B$12*$B$14*$B$13*Constants!$C$2*E361</f>
        <v>24.558589440000162</v>
      </c>
      <c r="G361" s="5">
        <f>0.5*$B$17*$B$18*(Constants!$C$2*(E361+$B$21))^3</f>
        <v>498.59990368858485</v>
      </c>
      <c r="H361" s="5">
        <f t="shared" si="16"/>
        <v>20.30246504615949</v>
      </c>
      <c r="I361" s="5">
        <f t="shared" si="17"/>
        <v>523.15849312858495</v>
      </c>
    </row>
    <row r="362" spans="5:9" x14ac:dyDescent="0.3">
      <c r="E362" s="33">
        <f t="shared" si="15"/>
        <v>35.100000000000229</v>
      </c>
      <c r="F362" s="5">
        <f>$B$12*$B$14*$B$13*Constants!$C$2*E362</f>
        <v>24.628756838400161</v>
      </c>
      <c r="G362" s="5">
        <f>0.5*$B$17*$B$18*(Constants!$C$2*(E362+$B$21))^3</f>
        <v>502.69168692372153</v>
      </c>
      <c r="H362" s="5">
        <f t="shared" si="16"/>
        <v>20.41076170519273</v>
      </c>
      <c r="I362" s="5">
        <f t="shared" si="17"/>
        <v>527.32044376212173</v>
      </c>
    </row>
    <row r="363" spans="5:9" x14ac:dyDescent="0.3">
      <c r="E363" s="33">
        <f t="shared" si="15"/>
        <v>35.20000000000023</v>
      </c>
      <c r="F363" s="5">
        <f>$B$12*$B$14*$B$13*Constants!$C$2*E363</f>
        <v>24.698924236800163</v>
      </c>
      <c r="G363" s="5">
        <f>0.5*$B$17*$B$18*(Constants!$C$2*(E363+$B$21))^3</f>
        <v>506.80579541590754</v>
      </c>
      <c r="H363" s="5">
        <f t="shared" si="16"/>
        <v>20.519346938227869</v>
      </c>
      <c r="I363" s="5">
        <f t="shared" si="17"/>
        <v>531.50471965270765</v>
      </c>
    </row>
    <row r="364" spans="5:9" x14ac:dyDescent="0.3">
      <c r="E364" s="33">
        <f t="shared" si="15"/>
        <v>35.300000000000232</v>
      </c>
      <c r="F364" s="5">
        <f>$B$12*$B$14*$B$13*Constants!$C$2*E364</f>
        <v>24.769091635200162</v>
      </c>
      <c r="G364" s="5">
        <f>0.5*$B$17*$B$18*(Constants!$C$2*(E364+$B$21))^3</f>
        <v>510.94228990422465</v>
      </c>
      <c r="H364" s="5">
        <f t="shared" si="16"/>
        <v>20.628220745007376</v>
      </c>
      <c r="I364" s="5">
        <f t="shared" si="17"/>
        <v>535.71138153942479</v>
      </c>
    </row>
    <row r="365" spans="5:9" x14ac:dyDescent="0.3">
      <c r="E365" s="33">
        <f t="shared" si="15"/>
        <v>35.400000000000233</v>
      </c>
      <c r="F365" s="5">
        <f>$B$12*$B$14*$B$13*Constants!$C$2*E365</f>
        <v>24.839259033600165</v>
      </c>
      <c r="G365" s="5">
        <f>0.5*$B$17*$B$18*(Constants!$C$2*(E365+$B$21))^3</f>
        <v>515.101231127755</v>
      </c>
      <c r="H365" s="5">
        <f t="shared" si="16"/>
        <v>20.737383125276626</v>
      </c>
      <c r="I365" s="5">
        <f t="shared" si="17"/>
        <v>539.94049016135511</v>
      </c>
    </row>
    <row r="366" spans="5:9" x14ac:dyDescent="0.3">
      <c r="E366" s="33">
        <f t="shared" si="15"/>
        <v>35.500000000000234</v>
      </c>
      <c r="F366" s="5">
        <f>$B$12*$B$14*$B$13*Constants!$C$2*E366</f>
        <v>24.909426432000167</v>
      </c>
      <c r="G366" s="5">
        <f>0.5*$B$17*$B$18*(Constants!$C$2*(E366+$B$21))^3</f>
        <v>519.28267982558157</v>
      </c>
      <c r="H366" s="5">
        <f t="shared" si="16"/>
        <v>20.8468340787839</v>
      </c>
      <c r="I366" s="5">
        <f t="shared" si="17"/>
        <v>544.19210625758171</v>
      </c>
    </row>
    <row r="367" spans="5:9" x14ac:dyDescent="0.3">
      <c r="E367" s="33">
        <f t="shared" si="15"/>
        <v>35.600000000000236</v>
      </c>
      <c r="F367" s="5">
        <f>$B$12*$B$14*$B$13*Constants!$C$2*E367</f>
        <v>24.979593830400166</v>
      </c>
      <c r="G367" s="5">
        <f>0.5*$B$17*$B$18*(Constants!$C$2*(E367+$B$21))^3</f>
        <v>523.48669673678546</v>
      </c>
      <c r="H367" s="5">
        <f t="shared" si="16"/>
        <v>20.956573605280248</v>
      </c>
      <c r="I367" s="5">
        <f t="shared" si="17"/>
        <v>548.46629056718564</v>
      </c>
    </row>
    <row r="368" spans="5:9" x14ac:dyDescent="0.3">
      <c r="E368" s="33">
        <f t="shared" si="15"/>
        <v>35.700000000000237</v>
      </c>
      <c r="F368" s="5">
        <f>$B$12*$B$14*$B$13*Constants!$C$2*E368</f>
        <v>25.049761228800168</v>
      </c>
      <c r="G368" s="5">
        <f>0.5*$B$17*$B$18*(Constants!$C$2*(E368+$B$21))^3</f>
        <v>527.71334260044955</v>
      </c>
      <c r="H368" s="5">
        <f t="shared" si="16"/>
        <v>21.066601704519556</v>
      </c>
      <c r="I368" s="5">
        <f t="shared" si="17"/>
        <v>552.76310382924976</v>
      </c>
    </row>
    <row r="369" spans="5:9" x14ac:dyDescent="0.3">
      <c r="E369" s="33">
        <f t="shared" si="15"/>
        <v>35.800000000000239</v>
      </c>
      <c r="F369" s="5">
        <f>$B$12*$B$14*$B$13*Constants!$C$2*E369</f>
        <v>25.119928627200167</v>
      </c>
      <c r="G369" s="5">
        <f>0.5*$B$17*$B$18*(Constants!$C$2*(E369+$B$21))^3</f>
        <v>531.96267815565602</v>
      </c>
      <c r="H369" s="5">
        <f t="shared" si="16"/>
        <v>21.176918376258453</v>
      </c>
      <c r="I369" s="5">
        <f t="shared" si="17"/>
        <v>557.08260678285615</v>
      </c>
    </row>
    <row r="370" spans="5:9" x14ac:dyDescent="0.3">
      <c r="E370" s="33">
        <f t="shared" si="15"/>
        <v>35.90000000000024</v>
      </c>
      <c r="F370" s="5">
        <f>$B$12*$B$14*$B$13*Constants!$C$2*E370</f>
        <v>25.19009602560017</v>
      </c>
      <c r="G370" s="5">
        <f>0.5*$B$17*$B$18*(Constants!$C$2*(E370+$B$21))^3</f>
        <v>536.23476414148661</v>
      </c>
      <c r="H370" s="5">
        <f t="shared" si="16"/>
        <v>21.287523620256245</v>
      </c>
      <c r="I370" s="5">
        <f t="shared" si="17"/>
        <v>561.42486016708676</v>
      </c>
    </row>
    <row r="371" spans="5:9" x14ac:dyDescent="0.3">
      <c r="E371" s="33">
        <f t="shared" si="15"/>
        <v>36.000000000000242</v>
      </c>
      <c r="F371" s="5">
        <f>$B$12*$B$14*$B$13*Constants!$C$2*E371</f>
        <v>25.260263424000172</v>
      </c>
      <c r="G371" s="5">
        <f>0.5*$B$17*$B$18*(Constants!$C$2*(E371+$B$21))^3</f>
        <v>540.52966129702384</v>
      </c>
      <c r="H371" s="5">
        <f t="shared" si="16"/>
        <v>21.398417436274958</v>
      </c>
      <c r="I371" s="5">
        <f t="shared" si="17"/>
        <v>565.78992472102402</v>
      </c>
    </row>
    <row r="372" spans="5:9" x14ac:dyDescent="0.3">
      <c r="E372" s="33">
        <f t="shared" ref="E372:E411" si="18">E371+0.1</f>
        <v>36.100000000000243</v>
      </c>
      <c r="F372" s="5">
        <f>$B$12*$B$14*$B$13*Constants!$C$2*E372</f>
        <v>25.330430822400171</v>
      </c>
      <c r="G372" s="5">
        <f>0.5*$B$17*$B$18*(Constants!$C$2*(E372+$B$21))^3</f>
        <v>544.84743036135012</v>
      </c>
      <c r="H372" s="5">
        <f t="shared" ref="H372:H411" si="19">G372/F372</f>
        <v>21.509599824079242</v>
      </c>
      <c r="I372" s="5">
        <f t="shared" ref="I372:I411" si="20">F372+G372</f>
        <v>570.17786118375034</v>
      </c>
    </row>
    <row r="373" spans="5:9" x14ac:dyDescent="0.3">
      <c r="E373" s="33">
        <f t="shared" si="18"/>
        <v>36.200000000000244</v>
      </c>
      <c r="F373" s="5">
        <f>$B$12*$B$14*$B$13*Constants!$C$2*E373</f>
        <v>25.400598220800173</v>
      </c>
      <c r="G373" s="5">
        <f>0.5*$B$17*$B$18*(Constants!$C$2*(E373+$B$21))^3</f>
        <v>549.18813207354708</v>
      </c>
      <c r="H373" s="5">
        <f t="shared" si="19"/>
        <v>21.621070783436316</v>
      </c>
      <c r="I373" s="5">
        <f t="shared" si="20"/>
        <v>574.58873029434722</v>
      </c>
    </row>
    <row r="374" spans="5:9" x14ac:dyDescent="0.3">
      <c r="E374" s="33">
        <f t="shared" si="18"/>
        <v>36.300000000000246</v>
      </c>
      <c r="F374" s="5">
        <f>$B$12*$B$14*$B$13*Constants!$C$2*E374</f>
        <v>25.470765619200172</v>
      </c>
      <c r="G374" s="5">
        <f>0.5*$B$17*$B$18*(Constants!$C$2*(E374+$B$21))^3</f>
        <v>553.55182717269747</v>
      </c>
      <c r="H374" s="5">
        <f t="shared" si="19"/>
        <v>21.732830314116015</v>
      </c>
      <c r="I374" s="5">
        <f t="shared" si="20"/>
        <v>579.02259279189764</v>
      </c>
    </row>
    <row r="375" spans="5:9" x14ac:dyDescent="0.3">
      <c r="E375" s="33">
        <f t="shared" si="18"/>
        <v>36.400000000000247</v>
      </c>
      <c r="F375" s="5">
        <f>$B$12*$B$14*$B$13*Constants!$C$2*E375</f>
        <v>25.540933017600175</v>
      </c>
      <c r="G375" s="5">
        <f>0.5*$B$17*$B$18*(Constants!$C$2*(E375+$B$21))^3</f>
        <v>557.93857639788303</v>
      </c>
      <c r="H375" s="5">
        <f t="shared" si="19"/>
        <v>21.844878415890655</v>
      </c>
      <c r="I375" s="5">
        <f t="shared" si="20"/>
        <v>583.47950941548322</v>
      </c>
    </row>
    <row r="376" spans="5:9" x14ac:dyDescent="0.3">
      <c r="E376" s="33">
        <f t="shared" si="18"/>
        <v>36.500000000000249</v>
      </c>
      <c r="F376" s="5">
        <f>$B$12*$B$14*$B$13*Constants!$C$2*E376</f>
        <v>25.611100416000177</v>
      </c>
      <c r="G376" s="5">
        <f>0.5*$B$17*$B$18*(Constants!$C$2*(E376+$B$21))^3</f>
        <v>562.34844048818604</v>
      </c>
      <c r="H376" s="5">
        <f t="shared" si="19"/>
        <v>21.957215088535076</v>
      </c>
      <c r="I376" s="5">
        <f t="shared" si="20"/>
        <v>587.95954090418627</v>
      </c>
    </row>
    <row r="377" spans="5:9" x14ac:dyDescent="0.3">
      <c r="E377" s="33">
        <f t="shared" si="18"/>
        <v>36.60000000000025</v>
      </c>
      <c r="F377" s="5">
        <f>$B$12*$B$14*$B$13*Constants!$C$2*E377</f>
        <v>25.681267814400176</v>
      </c>
      <c r="G377" s="5">
        <f>0.5*$B$17*$B$18*(Constants!$C$2*(E377+$B$21))^3</f>
        <v>566.78148018268905</v>
      </c>
      <c r="H377" s="5">
        <f t="shared" si="19"/>
        <v>22.069840331826587</v>
      </c>
      <c r="I377" s="5">
        <f t="shared" si="20"/>
        <v>592.4627479970892</v>
      </c>
    </row>
    <row r="378" spans="5:9" x14ac:dyDescent="0.3">
      <c r="E378" s="33">
        <f t="shared" si="18"/>
        <v>36.700000000000252</v>
      </c>
      <c r="F378" s="5">
        <f>$B$12*$B$14*$B$13*Constants!$C$2*E378</f>
        <v>25.751435212800178</v>
      </c>
      <c r="G378" s="5">
        <f>0.5*$B$17*$B$18*(Constants!$C$2*(E378+$B$21))^3</f>
        <v>571.23775622047367</v>
      </c>
      <c r="H378" s="5">
        <f t="shared" si="19"/>
        <v>22.182754145544884</v>
      </c>
      <c r="I378" s="5">
        <f t="shared" si="20"/>
        <v>596.98919143327385</v>
      </c>
    </row>
    <row r="379" spans="5:9" x14ac:dyDescent="0.3">
      <c r="E379" s="33">
        <f t="shared" si="18"/>
        <v>36.800000000000253</v>
      </c>
      <c r="F379" s="5">
        <f>$B$12*$B$14*$B$13*Constants!$C$2*E379</f>
        <v>25.821602611200177</v>
      </c>
      <c r="G379" s="5">
        <f>0.5*$B$17*$B$18*(Constants!$C$2*(E379+$B$21))^3</f>
        <v>575.71732934062231</v>
      </c>
      <c r="H379" s="5">
        <f t="shared" si="19"/>
        <v>22.295956529472097</v>
      </c>
      <c r="I379" s="5">
        <f t="shared" si="20"/>
        <v>601.53893195182252</v>
      </c>
    </row>
    <row r="380" spans="5:9" x14ac:dyDescent="0.3">
      <c r="E380" s="33">
        <f t="shared" si="18"/>
        <v>36.900000000000254</v>
      </c>
      <c r="F380" s="5">
        <f>$B$12*$B$14*$B$13*Constants!$C$2*E380</f>
        <v>25.891770009600179</v>
      </c>
      <c r="G380" s="5">
        <f>0.5*$B$17*$B$18*(Constants!$C$2*(E380+$B$21))^3</f>
        <v>580.22026028221762</v>
      </c>
      <c r="H380" s="5">
        <f t="shared" si="19"/>
        <v>22.409447483392711</v>
      </c>
      <c r="I380" s="5">
        <f t="shared" si="20"/>
        <v>606.11203029181775</v>
      </c>
    </row>
    <row r="381" spans="5:9" x14ac:dyDescent="0.3">
      <c r="E381" s="33">
        <f t="shared" si="18"/>
        <v>37.000000000000256</v>
      </c>
      <c r="F381" s="5">
        <f>$B$12*$B$14*$B$13*Constants!$C$2*E381</f>
        <v>25.961937408000182</v>
      </c>
      <c r="G381" s="5">
        <f>0.5*$B$17*$B$18*(Constants!$C$2*(E381+$B$21))^3</f>
        <v>584.7466097843411</v>
      </c>
      <c r="H381" s="5">
        <f t="shared" si="19"/>
        <v>22.523227007093514</v>
      </c>
      <c r="I381" s="5">
        <f t="shared" si="20"/>
        <v>610.70854719234126</v>
      </c>
    </row>
    <row r="382" spans="5:9" x14ac:dyDescent="0.3">
      <c r="E382" s="33">
        <f t="shared" si="18"/>
        <v>37.100000000000257</v>
      </c>
      <c r="F382" s="5">
        <f>$B$12*$B$14*$B$13*Constants!$C$2*E382</f>
        <v>26.032104806400181</v>
      </c>
      <c r="G382" s="5">
        <f>0.5*$B$17*$B$18*(Constants!$C$2*(E382+$B$21))^3</f>
        <v>589.29643858607517</v>
      </c>
      <c r="H382" s="5">
        <f t="shared" si="19"/>
        <v>22.637295100363623</v>
      </c>
      <c r="I382" s="5">
        <f t="shared" si="20"/>
        <v>615.32854339247535</v>
      </c>
    </row>
    <row r="383" spans="5:9" x14ac:dyDescent="0.3">
      <c r="E383" s="33">
        <f t="shared" si="18"/>
        <v>37.200000000000259</v>
      </c>
      <c r="F383" s="5">
        <f>$B$12*$B$14*$B$13*Constants!$C$2*E383</f>
        <v>26.102272204800183</v>
      </c>
      <c r="G383" s="5">
        <f>0.5*$B$17*$B$18*(Constants!$C$2*(E383+$B$21))^3</f>
        <v>593.86980742650246</v>
      </c>
      <c r="H383" s="5">
        <f t="shared" si="19"/>
        <v>22.751651762994424</v>
      </c>
      <c r="I383" s="5">
        <f t="shared" si="20"/>
        <v>619.97207963130268</v>
      </c>
    </row>
    <row r="384" spans="5:9" x14ac:dyDescent="0.3">
      <c r="E384" s="33">
        <f t="shared" si="18"/>
        <v>37.30000000000026</v>
      </c>
      <c r="F384" s="5">
        <f>$B$12*$B$14*$B$13*Constants!$C$2*E384</f>
        <v>26.172439603200182</v>
      </c>
      <c r="G384" s="5">
        <f>0.5*$B$17*$B$18*(Constants!$C$2*(E384+$B$21))^3</f>
        <v>598.46677704470449</v>
      </c>
      <c r="H384" s="5">
        <f t="shared" si="19"/>
        <v>22.866296994779507</v>
      </c>
      <c r="I384" s="5">
        <f t="shared" si="20"/>
        <v>624.63921664790462</v>
      </c>
    </row>
    <row r="385" spans="5:9" x14ac:dyDescent="0.3">
      <c r="E385" s="33">
        <f t="shared" si="18"/>
        <v>37.400000000000261</v>
      </c>
      <c r="F385" s="5">
        <f>$B$12*$B$14*$B$13*Constants!$C$2*E385</f>
        <v>26.242607001600184</v>
      </c>
      <c r="G385" s="5">
        <f>0.5*$B$17*$B$18*(Constants!$C$2*(E385+$B$21))^3</f>
        <v>603.08740817976377</v>
      </c>
      <c r="H385" s="5">
        <f t="shared" si="19"/>
        <v>22.981230795514698</v>
      </c>
      <c r="I385" s="5">
        <f t="shared" si="20"/>
        <v>629.33001518136393</v>
      </c>
    </row>
    <row r="386" spans="5:9" x14ac:dyDescent="0.3">
      <c r="E386" s="33">
        <f t="shared" si="18"/>
        <v>37.500000000000263</v>
      </c>
      <c r="F386" s="5">
        <f>$B$12*$B$14*$B$13*Constants!$C$2*E386</f>
        <v>26.312774400000187</v>
      </c>
      <c r="G386" s="5">
        <f>0.5*$B$17*$B$18*(Constants!$C$2*(E386+$B$21))^3</f>
        <v>607.73176157076273</v>
      </c>
      <c r="H386" s="5">
        <f t="shared" si="19"/>
        <v>23.096453164998003</v>
      </c>
      <c r="I386" s="5">
        <f t="shared" si="20"/>
        <v>634.04453597076292</v>
      </c>
    </row>
    <row r="387" spans="5:9" x14ac:dyDescent="0.3">
      <c r="E387" s="33">
        <f t="shared" si="18"/>
        <v>37.600000000000264</v>
      </c>
      <c r="F387" s="5">
        <f>$B$12*$B$14*$B$13*Constants!$C$2*E387</f>
        <v>26.382941798400186</v>
      </c>
      <c r="G387" s="5">
        <f>0.5*$B$17*$B$18*(Constants!$C$2*(E387+$B$21))^3</f>
        <v>612.39989795678298</v>
      </c>
      <c r="H387" s="5">
        <f t="shared" si="19"/>
        <v>23.211964103029551</v>
      </c>
      <c r="I387" s="5">
        <f t="shared" si="20"/>
        <v>638.7828397551832</v>
      </c>
    </row>
    <row r="388" spans="5:9" x14ac:dyDescent="0.3">
      <c r="E388" s="33">
        <f t="shared" si="18"/>
        <v>37.700000000000266</v>
      </c>
      <c r="F388" s="5">
        <f>$B$12*$B$14*$B$13*Constants!$C$2*E388</f>
        <v>26.453109196800188</v>
      </c>
      <c r="G388" s="5">
        <f>0.5*$B$17*$B$18*(Constants!$C$2*(E388+$B$21))^3</f>
        <v>617.09187807690705</v>
      </c>
      <c r="H388" s="5">
        <f t="shared" si="19"/>
        <v>23.327763609411612</v>
      </c>
      <c r="I388" s="5">
        <f t="shared" si="20"/>
        <v>643.54498727370719</v>
      </c>
    </row>
    <row r="389" spans="5:9" x14ac:dyDescent="0.3">
      <c r="E389" s="33">
        <f t="shared" si="18"/>
        <v>37.800000000000267</v>
      </c>
      <c r="F389" s="5">
        <f>$B$12*$B$14*$B$13*Constants!$C$2*E389</f>
        <v>26.523276595200187</v>
      </c>
      <c r="G389" s="5">
        <f>0.5*$B$17*$B$18*(Constants!$C$2*(E389+$B$21))^3</f>
        <v>621.80776267021736</v>
      </c>
      <c r="H389" s="5">
        <f t="shared" si="19"/>
        <v>23.443851683948562</v>
      </c>
      <c r="I389" s="5">
        <f t="shared" si="20"/>
        <v>648.33103926541753</v>
      </c>
    </row>
    <row r="390" spans="5:9" x14ac:dyDescent="0.3">
      <c r="E390" s="33">
        <f t="shared" si="18"/>
        <v>37.900000000000269</v>
      </c>
      <c r="F390" s="5">
        <f>$B$12*$B$14*$B$13*Constants!$C$2*E390</f>
        <v>26.593443993600189</v>
      </c>
      <c r="G390" s="5">
        <f>0.5*$B$17*$B$18*(Constants!$C$2*(E390+$B$21))^3</f>
        <v>626.54761247579563</v>
      </c>
      <c r="H390" s="5">
        <f t="shared" si="19"/>
        <v>23.560228326446797</v>
      </c>
      <c r="I390" s="5">
        <f t="shared" si="20"/>
        <v>653.14105646939583</v>
      </c>
    </row>
    <row r="391" spans="5:9" x14ac:dyDescent="0.3">
      <c r="E391" s="33">
        <f t="shared" si="18"/>
        <v>38.00000000000027</v>
      </c>
      <c r="F391" s="5">
        <f>$B$12*$B$14*$B$13*Constants!$C$2*E391</f>
        <v>26.663611392000192</v>
      </c>
      <c r="G391" s="5">
        <f>0.5*$B$17*$B$18*(Constants!$C$2*(E391+$B$21))^3</f>
        <v>631.31148823272406</v>
      </c>
      <c r="H391" s="5">
        <f t="shared" si="19"/>
        <v>23.676893536714786</v>
      </c>
      <c r="I391" s="5">
        <f t="shared" si="20"/>
        <v>657.97509962472429</v>
      </c>
    </row>
    <row r="392" spans="5:9" x14ac:dyDescent="0.3">
      <c r="E392" s="33">
        <f t="shared" si="18"/>
        <v>38.100000000000271</v>
      </c>
      <c r="F392" s="5">
        <f>$B$12*$B$14*$B$13*Constants!$C$2*E392</f>
        <v>26.733778790400191</v>
      </c>
      <c r="G392" s="5">
        <f>0.5*$B$17*$B$18*(Constants!$C$2*(E392+$B$21))^3</f>
        <v>636.09945068008551</v>
      </c>
      <c r="H392" s="5">
        <f t="shared" si="19"/>
        <v>23.793847314563024</v>
      </c>
      <c r="I392" s="5">
        <f t="shared" si="20"/>
        <v>662.83322947048566</v>
      </c>
    </row>
    <row r="393" spans="5:9" x14ac:dyDescent="0.3">
      <c r="E393" s="33">
        <f t="shared" si="18"/>
        <v>38.200000000000273</v>
      </c>
      <c r="F393" s="5">
        <f>$B$12*$B$14*$B$13*Constants!$C$2*E393</f>
        <v>26.803946188800193</v>
      </c>
      <c r="G393" s="5">
        <f>0.5*$B$17*$B$18*(Constants!$C$2*(E393+$B$21))^3</f>
        <v>640.91156055696138</v>
      </c>
      <c r="H393" s="5">
        <f t="shared" si="19"/>
        <v>23.911089659803935</v>
      </c>
      <c r="I393" s="5">
        <f t="shared" si="20"/>
        <v>667.71550674576156</v>
      </c>
    </row>
    <row r="394" spans="5:9" x14ac:dyDescent="0.3">
      <c r="E394" s="33">
        <f t="shared" si="18"/>
        <v>38.300000000000274</v>
      </c>
      <c r="F394" s="5">
        <f>$B$12*$B$14*$B$13*Constants!$C$2*E394</f>
        <v>26.874113587200192</v>
      </c>
      <c r="G394" s="5">
        <f>0.5*$B$17*$B$18*(Constants!$C$2*(E394+$B$21))^3</f>
        <v>645.74787860243407</v>
      </c>
      <c r="H394" s="5">
        <f t="shared" si="19"/>
        <v>24.028620572251945</v>
      </c>
      <c r="I394" s="5">
        <f t="shared" si="20"/>
        <v>672.62199218963428</v>
      </c>
    </row>
    <row r="395" spans="5:9" x14ac:dyDescent="0.3">
      <c r="E395" s="33">
        <f t="shared" si="18"/>
        <v>38.400000000000276</v>
      </c>
      <c r="F395" s="5">
        <f>$B$12*$B$14*$B$13*Constants!$C$2*E395</f>
        <v>26.944280985600194</v>
      </c>
      <c r="G395" s="5">
        <f>0.5*$B$17*$B$18*(Constants!$C$2*(E395+$B$21))^3</f>
        <v>650.60846555558635</v>
      </c>
      <c r="H395" s="5">
        <f t="shared" si="19"/>
        <v>24.14644005172342</v>
      </c>
      <c r="I395" s="5">
        <f t="shared" si="20"/>
        <v>677.55274654118659</v>
      </c>
    </row>
    <row r="396" spans="5:9" x14ac:dyDescent="0.3">
      <c r="E396" s="33">
        <f t="shared" si="18"/>
        <v>38.500000000000277</v>
      </c>
      <c r="F396" s="5">
        <f>$B$12*$B$14*$B$13*Constants!$C$2*E396</f>
        <v>27.014448384000197</v>
      </c>
      <c r="G396" s="5">
        <f>0.5*$B$17*$B$18*(Constants!$C$2*(E396+$B$21))^3</f>
        <v>655.49338215549938</v>
      </c>
      <c r="H396" s="5">
        <f t="shared" si="19"/>
        <v>24.264548098036581</v>
      </c>
      <c r="I396" s="5">
        <f t="shared" si="20"/>
        <v>682.50783053949954</v>
      </c>
    </row>
    <row r="397" spans="5:9" x14ac:dyDescent="0.3">
      <c r="E397" s="33">
        <f t="shared" si="18"/>
        <v>38.600000000000279</v>
      </c>
      <c r="F397" s="5">
        <f>$B$12*$B$14*$B$13*Constants!$C$2*E397</f>
        <v>27.084615782400196</v>
      </c>
      <c r="G397" s="5">
        <f>0.5*$B$17*$B$18*(Constants!$C$2*(E397+$B$21))^3</f>
        <v>660.40268914125591</v>
      </c>
      <c r="H397" s="5">
        <f t="shared" si="19"/>
        <v>24.382944711011589</v>
      </c>
      <c r="I397" s="5">
        <f t="shared" si="20"/>
        <v>687.4873049236561</v>
      </c>
    </row>
    <row r="398" spans="5:9" x14ac:dyDescent="0.3">
      <c r="E398" s="33">
        <f t="shared" si="18"/>
        <v>38.70000000000028</v>
      </c>
      <c r="F398" s="5">
        <f>$B$12*$B$14*$B$13*Constants!$C$2*E398</f>
        <v>27.154783180800198</v>
      </c>
      <c r="G398" s="5">
        <f>0.5*$B$17*$B$18*(Constants!$C$2*(E398+$B$21))^3</f>
        <v>665.33644725193858</v>
      </c>
      <c r="H398" s="5">
        <f t="shared" si="19"/>
        <v>24.501629890470458</v>
      </c>
      <c r="I398" s="5">
        <f t="shared" si="20"/>
        <v>692.4912304327388</v>
      </c>
    </row>
    <row r="399" spans="5:9" x14ac:dyDescent="0.3">
      <c r="E399" s="33">
        <f t="shared" si="18"/>
        <v>38.800000000000281</v>
      </c>
      <c r="F399" s="5">
        <f>$B$12*$B$14*$B$13*Constants!$C$2*E399</f>
        <v>27.224950579200197</v>
      </c>
      <c r="G399" s="5">
        <f>0.5*$B$17*$B$18*(Constants!$C$2*(E399+$B$21))^3</f>
        <v>670.29471722662868</v>
      </c>
      <c r="H399" s="5">
        <f t="shared" si="19"/>
        <v>24.620603636236989</v>
      </c>
      <c r="I399" s="5">
        <f t="shared" si="20"/>
        <v>697.51966780582893</v>
      </c>
    </row>
    <row r="400" spans="5:9" x14ac:dyDescent="0.3">
      <c r="E400" s="33">
        <f t="shared" si="18"/>
        <v>38.900000000000283</v>
      </c>
      <c r="F400" s="5">
        <f>$B$12*$B$14*$B$13*Constants!$C$2*E400</f>
        <v>27.295117977600199</v>
      </c>
      <c r="G400" s="5">
        <f>0.5*$B$17*$B$18*(Constants!$C$2*(E400+$B$21))^3</f>
        <v>675.27755980440907</v>
      </c>
      <c r="H400" s="5">
        <f t="shared" si="19"/>
        <v>24.739865948136849</v>
      </c>
      <c r="I400" s="5">
        <f t="shared" si="20"/>
        <v>702.57267778200924</v>
      </c>
    </row>
    <row r="401" spans="5:9" x14ac:dyDescent="0.3">
      <c r="E401" s="33">
        <f t="shared" si="18"/>
        <v>39.000000000000284</v>
      </c>
      <c r="F401" s="5">
        <f>$B$12*$B$14*$B$13*Constants!$C$2*E401</f>
        <v>27.365285376000202</v>
      </c>
      <c r="G401" s="5">
        <f>0.5*$B$17*$B$18*(Constants!$C$2*(E401+$B$21))^3</f>
        <v>680.28503572436182</v>
      </c>
      <c r="H401" s="5">
        <f t="shared" si="19"/>
        <v>24.859416825997467</v>
      </c>
      <c r="I401" s="5">
        <f t="shared" si="20"/>
        <v>707.65032110036202</v>
      </c>
    </row>
    <row r="402" spans="5:9" x14ac:dyDescent="0.3">
      <c r="E402" s="33">
        <f t="shared" si="18"/>
        <v>39.100000000000286</v>
      </c>
      <c r="F402" s="5">
        <f>$B$12*$B$14*$B$13*Constants!$C$2*E402</f>
        <v>27.435452774400201</v>
      </c>
      <c r="G402" s="5">
        <f>0.5*$B$17*$B$18*(Constants!$C$2*(E402+$B$21))^3</f>
        <v>685.31720572556867</v>
      </c>
      <c r="H402" s="5">
        <f t="shared" si="19"/>
        <v>24.97925626964803</v>
      </c>
      <c r="I402" s="5">
        <f t="shared" si="20"/>
        <v>712.7526584999689</v>
      </c>
    </row>
    <row r="403" spans="5:9" x14ac:dyDescent="0.3">
      <c r="E403" s="33">
        <f t="shared" si="18"/>
        <v>39.200000000000287</v>
      </c>
      <c r="F403" s="5">
        <f>$B$12*$B$14*$B$13*Constants!$C$2*E403</f>
        <v>27.505620172800203</v>
      </c>
      <c r="G403" s="5">
        <f>0.5*$B$17*$B$18*(Constants!$C$2*(E403+$B$21))^3</f>
        <v>690.37413054711249</v>
      </c>
      <c r="H403" s="5">
        <f t="shared" si="19"/>
        <v>25.099384278919501</v>
      </c>
      <c r="I403" s="5">
        <f t="shared" si="20"/>
        <v>717.87975071991264</v>
      </c>
    </row>
    <row r="404" spans="5:9" x14ac:dyDescent="0.3">
      <c r="E404" s="33">
        <f t="shared" si="18"/>
        <v>39.300000000000288</v>
      </c>
      <c r="F404" s="5">
        <f>$B$12*$B$14*$B$13*Constants!$C$2*E404</f>
        <v>27.575787571200202</v>
      </c>
      <c r="G404" s="5">
        <f>0.5*$B$17*$B$18*(Constants!$C$2*(E404+$B$21))^3</f>
        <v>695.45587092807466</v>
      </c>
      <c r="H404" s="5">
        <f t="shared" si="19"/>
        <v>25.219800853644514</v>
      </c>
      <c r="I404" s="5">
        <f t="shared" si="20"/>
        <v>723.03165849927484</v>
      </c>
    </row>
    <row r="405" spans="5:9" x14ac:dyDescent="0.3">
      <c r="E405" s="33">
        <f t="shared" si="18"/>
        <v>39.40000000000029</v>
      </c>
      <c r="F405" s="5">
        <f>$B$12*$B$14*$B$13*Constants!$C$2*E405</f>
        <v>27.645954969600204</v>
      </c>
      <c r="G405" s="5">
        <f>0.5*$B$17*$B$18*(Constants!$C$2*(E405+$B$21))^3</f>
        <v>700.56248760753795</v>
      </c>
      <c r="H405" s="5">
        <f t="shared" si="19"/>
        <v>25.340505993657452</v>
      </c>
      <c r="I405" s="5">
        <f t="shared" si="20"/>
        <v>728.20844257713816</v>
      </c>
    </row>
    <row r="406" spans="5:9" x14ac:dyDescent="0.3">
      <c r="E406" s="33">
        <f t="shared" si="18"/>
        <v>39.500000000000291</v>
      </c>
      <c r="F406" s="5">
        <f>$B$12*$B$14*$B$13*Constants!$C$2*E406</f>
        <v>27.716122368000207</v>
      </c>
      <c r="G406" s="5">
        <f>0.5*$B$17*$B$18*(Constants!$C$2*(E406+$B$21))^3</f>
        <v>705.69404132458476</v>
      </c>
      <c r="H406" s="5">
        <f t="shared" si="19"/>
        <v>25.461499698794356</v>
      </c>
      <c r="I406" s="5">
        <f t="shared" si="20"/>
        <v>733.410163692585</v>
      </c>
    </row>
    <row r="407" spans="5:9" x14ac:dyDescent="0.3">
      <c r="E407" s="33">
        <f t="shared" si="18"/>
        <v>39.600000000000293</v>
      </c>
      <c r="F407" s="5">
        <f>$B$12*$B$14*$B$13*Constants!$C$2*E407</f>
        <v>27.786289766400206</v>
      </c>
      <c r="G407" s="5">
        <f>0.5*$B$17*$B$18*(Constants!$C$2*(E407+$B$21))^3</f>
        <v>710.85059281829649</v>
      </c>
      <c r="H407" s="5">
        <f t="shared" si="19"/>
        <v>25.582781968892899</v>
      </c>
      <c r="I407" s="5">
        <f t="shared" si="20"/>
        <v>738.63688258469665</v>
      </c>
    </row>
    <row r="408" spans="5:9" x14ac:dyDescent="0.3">
      <c r="E408" s="33">
        <f t="shared" si="18"/>
        <v>39.700000000000294</v>
      </c>
      <c r="F408" s="5">
        <f>$B$12*$B$14*$B$13*Constants!$C$2*E408</f>
        <v>27.856457164800208</v>
      </c>
      <c r="G408" s="5">
        <f>0.5*$B$17*$B$18*(Constants!$C$2*(E408+$B$21))^3</f>
        <v>716.0322028277559</v>
      </c>
      <c r="H408" s="5">
        <f t="shared" si="19"/>
        <v>25.704352803792428</v>
      </c>
      <c r="I408" s="5">
        <f t="shared" si="20"/>
        <v>743.88865999255609</v>
      </c>
    </row>
    <row r="409" spans="5:9" x14ac:dyDescent="0.3">
      <c r="E409" s="33">
        <f t="shared" si="18"/>
        <v>39.800000000000296</v>
      </c>
      <c r="F409" s="5">
        <f>$B$12*$B$14*$B$13*Constants!$C$2*E409</f>
        <v>27.926624563200207</v>
      </c>
      <c r="G409" s="5">
        <f>0.5*$B$17*$B$18*(Constants!$C$2*(E409+$B$21))^3</f>
        <v>721.23893209204539</v>
      </c>
      <c r="H409" s="5">
        <f t="shared" si="19"/>
        <v>25.826212203333899</v>
      </c>
      <c r="I409" s="5">
        <f t="shared" si="20"/>
        <v>749.16555665524561</v>
      </c>
    </row>
    <row r="410" spans="5:9" x14ac:dyDescent="0.3">
      <c r="E410" s="33">
        <f t="shared" si="18"/>
        <v>39.900000000000297</v>
      </c>
      <c r="F410" s="5">
        <f>$B$12*$B$14*$B$13*Constants!$C$2*E410</f>
        <v>27.996791961600209</v>
      </c>
      <c r="G410" s="5">
        <f>0.5*$B$17*$B$18*(Constants!$C$2*(E410+$B$21))^3</f>
        <v>726.47084135024647</v>
      </c>
      <c r="H410" s="5">
        <f t="shared" si="19"/>
        <v>25.948360167359819</v>
      </c>
      <c r="I410" s="5">
        <f t="shared" si="20"/>
        <v>754.46763331184673</v>
      </c>
    </row>
    <row r="411" spans="5:9" x14ac:dyDescent="0.3">
      <c r="E411" s="33">
        <f t="shared" si="18"/>
        <v>40.000000000000298</v>
      </c>
      <c r="F411" s="5">
        <f>$B$12*$B$14*$B$13*Constants!$C$2*E411</f>
        <v>28.066959360000212</v>
      </c>
      <c r="G411" s="5">
        <f>0.5*$B$17*$B$18*(Constants!$C$2*(E411+$B$21))^3</f>
        <v>731.72799134144157</v>
      </c>
      <c r="H411" s="5">
        <f t="shared" si="19"/>
        <v>26.070796695714318</v>
      </c>
      <c r="I411" s="5">
        <f t="shared" si="20"/>
        <v>759.79495070144173</v>
      </c>
    </row>
  </sheetData>
  <sheetProtection sheet="1" objects="1" scenarios="1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28A6-CB19-4213-AED5-321921856DAD}">
  <dimension ref="A1:Z66"/>
  <sheetViews>
    <sheetView topLeftCell="A3" zoomScale="75" zoomScaleNormal="75" workbookViewId="0">
      <selection activeCell="X19" sqref="X19"/>
    </sheetView>
  </sheetViews>
  <sheetFormatPr defaultRowHeight="13" x14ac:dyDescent="0.3"/>
  <cols>
    <col min="2" max="3" width="12.19921875" hidden="1" customWidth="1"/>
    <col min="4" max="4" width="13.19921875" hidden="1" customWidth="1"/>
    <col min="5" max="5" width="14.3984375" hidden="1" customWidth="1"/>
    <col min="6" max="6" width="13.796875" hidden="1" customWidth="1"/>
    <col min="7" max="7" width="17.09765625" hidden="1" customWidth="1"/>
    <col min="8" max="8" width="12.19921875" hidden="1" customWidth="1"/>
    <col min="9" max="9" width="9.09765625" style="5" hidden="1" customWidth="1"/>
    <col min="10" max="10" width="8.796875" style="5" hidden="1" customWidth="1"/>
    <col min="11" max="11" width="8.796875" style="21"/>
    <col min="13" max="13" width="15.8984375" customWidth="1"/>
    <col min="24" max="24" width="16.59765625" customWidth="1"/>
    <col min="25" max="25" width="5.69921875" customWidth="1"/>
  </cols>
  <sheetData>
    <row r="1" spans="1:26" x14ac:dyDescent="0.3">
      <c r="A1" s="7" t="s">
        <v>65</v>
      </c>
    </row>
    <row r="2" spans="1:26" x14ac:dyDescent="0.3">
      <c r="A2" t="s">
        <v>106</v>
      </c>
    </row>
    <row r="3" spans="1:26" x14ac:dyDescent="0.3">
      <c r="A3" s="7" t="s">
        <v>104</v>
      </c>
      <c r="K3" s="34">
        <v>10</v>
      </c>
    </row>
    <row r="4" spans="1:26" x14ac:dyDescent="0.3">
      <c r="A4" s="7" t="s">
        <v>105</v>
      </c>
      <c r="K4" s="34" t="s">
        <v>133</v>
      </c>
    </row>
    <row r="5" spans="1:26" x14ac:dyDescent="0.3">
      <c r="A5" s="7"/>
      <c r="K5"/>
      <c r="X5" s="38" t="s">
        <v>104</v>
      </c>
      <c r="Y5" s="38">
        <f>Distance_Miles</f>
        <v>10</v>
      </c>
      <c r="Z5" s="38" t="s">
        <v>127</v>
      </c>
    </row>
    <row r="6" spans="1:26" x14ac:dyDescent="0.3">
      <c r="A6" s="7" t="s">
        <v>77</v>
      </c>
      <c r="B6" s="7" t="s">
        <v>78</v>
      </c>
      <c r="C6" s="7" t="s">
        <v>79</v>
      </c>
      <c r="D6" s="22" t="s">
        <v>80</v>
      </c>
      <c r="E6" s="22" t="s">
        <v>81</v>
      </c>
      <c r="F6" s="22" t="s">
        <v>82</v>
      </c>
      <c r="G6" s="22" t="s">
        <v>83</v>
      </c>
      <c r="H6" s="22" t="s">
        <v>84</v>
      </c>
      <c r="I6" s="23" t="s">
        <v>85</v>
      </c>
      <c r="J6" s="23" t="s">
        <v>86</v>
      </c>
      <c r="K6" s="24" t="s">
        <v>94</v>
      </c>
      <c r="X6" s="38" t="s">
        <v>128</v>
      </c>
      <c r="Y6" s="39" t="str">
        <f>Class</f>
        <v>Female</v>
      </c>
      <c r="Z6" s="38"/>
    </row>
    <row r="7" spans="1:26" x14ac:dyDescent="0.3">
      <c r="A7">
        <v>40</v>
      </c>
      <c r="B7" s="20">
        <f t="shared" ref="B7:B38" si="0">k_1</f>
        <v>-1699.462099029</v>
      </c>
      <c r="C7" s="20">
        <f t="shared" ref="C7:C38" si="1" xml:space="preserve"> k_2*Age</f>
        <v>-1345.4937698000001</v>
      </c>
      <c r="D7" s="20">
        <f t="shared" ref="D7:D38" si="2">k_3 * (Age ^2)</f>
        <v>65.1329408</v>
      </c>
      <c r="E7" s="20">
        <f t="shared" ref="E7:E38" si="3" xml:space="preserve"> k_4 * LN(Age)</f>
        <v>4026.600363744159</v>
      </c>
      <c r="F7" s="20">
        <f t="shared" ref="F7:F38" si="4" xml:space="preserve"> k_5 * Distance_Miles</f>
        <v>-16.079903999999999</v>
      </c>
      <c r="G7" s="20">
        <f t="shared" ref="G7:G38" si="5" xml:space="preserve"> k_6 *(Distance_Miles ^2)</f>
        <v>0.1114446</v>
      </c>
      <c r="H7" s="20">
        <f t="shared" ref="H7:H38" si="6">k_7*YEAR</f>
        <v>-80.332321050000004</v>
      </c>
      <c r="I7" s="5">
        <f>SUM(B7:H7)</f>
        <v>950.47665526515925</v>
      </c>
      <c r="J7" s="5" cm="1">
        <f t="array" ref="J7">IF(Class="Female", SQRT(I7)*kf,SQRT(I7))</f>
        <v>27.746821273161707</v>
      </c>
      <c r="K7" s="21">
        <f>INDEX('Power Speed'!I$12:I$411,MATCH(ROUND(J7,1),'Power Speed'!E$12:E$411,1))</f>
        <v>272.85677708024821</v>
      </c>
      <c r="X7" s="38" t="s">
        <v>132</v>
      </c>
      <c r="Y7" s="40">
        <f>'Power Speed'!B13</f>
        <v>80</v>
      </c>
      <c r="Z7" s="38" t="s">
        <v>13</v>
      </c>
    </row>
    <row r="8" spans="1:26" x14ac:dyDescent="0.3">
      <c r="A8">
        <f>A7+1</f>
        <v>41</v>
      </c>
      <c r="B8" s="20">
        <f t="shared" si="0"/>
        <v>-1699.462099029</v>
      </c>
      <c r="C8" s="20">
        <f t="shared" si="1"/>
        <v>-1379.131114045</v>
      </c>
      <c r="D8" s="20">
        <f t="shared" si="2"/>
        <v>68.430295928000007</v>
      </c>
      <c r="E8" s="20">
        <f t="shared" si="3"/>
        <v>4053.5536117629581</v>
      </c>
      <c r="F8" s="20">
        <f t="shared" si="4"/>
        <v>-16.079903999999999</v>
      </c>
      <c r="G8" s="20">
        <f t="shared" si="5"/>
        <v>0.1114446</v>
      </c>
      <c r="H8" s="20">
        <f t="shared" si="6"/>
        <v>-80.332321050000004</v>
      </c>
      <c r="I8" s="5">
        <f t="shared" ref="I8:I18" si="7">SUM(B8:H8)</f>
        <v>947.08991416695767</v>
      </c>
      <c r="J8" s="5" cm="1">
        <f t="array" ref="J8">IF(Class="Female", SQRT(I8)*kf,SQRT(I8))</f>
        <v>27.697343382989562</v>
      </c>
      <c r="K8" s="21">
        <f>INDEX('Power Speed'!I$12:I$411,MATCH(ROUND(J8,1),'Power Speed'!E$12:E$411,1))</f>
        <v>272.85677708024821</v>
      </c>
      <c r="X8" s="38" t="s">
        <v>26</v>
      </c>
      <c r="Y8" s="38">
        <f>'Power Speed'!B18</f>
        <v>0.185</v>
      </c>
      <c r="Z8" s="38"/>
    </row>
    <row r="9" spans="1:26" x14ac:dyDescent="0.3">
      <c r="A9">
        <f t="shared" ref="A9:A66" si="8">A8+1</f>
        <v>42</v>
      </c>
      <c r="B9" s="20">
        <f t="shared" si="0"/>
        <v>-1699.462099029</v>
      </c>
      <c r="C9" s="20">
        <f t="shared" si="1"/>
        <v>-1412.7684582900001</v>
      </c>
      <c r="D9" s="20">
        <f t="shared" si="2"/>
        <v>71.809067232000004</v>
      </c>
      <c r="E9" s="20">
        <f t="shared" si="3"/>
        <v>4079.8573202903203</v>
      </c>
      <c r="F9" s="20">
        <f t="shared" si="4"/>
        <v>-16.079903999999999</v>
      </c>
      <c r="G9" s="20">
        <f t="shared" si="5"/>
        <v>0.1114446</v>
      </c>
      <c r="H9" s="20">
        <f t="shared" si="6"/>
        <v>-80.332321050000004</v>
      </c>
      <c r="I9" s="5">
        <f t="shared" si="7"/>
        <v>943.13504975332023</v>
      </c>
      <c r="J9" s="5" cm="1">
        <f t="array" ref="J9">IF(Class="Female", SQRT(I9)*kf,SQRT(I9))</f>
        <v>27.639453509434468</v>
      </c>
      <c r="K9" s="21">
        <f>INDEX('Power Speed'!I$12:I$411,MATCH(ROUND(J9,1),'Power Speed'!E$12:E$411,1))</f>
        <v>270.19611434115654</v>
      </c>
      <c r="X9" s="38" t="s">
        <v>129</v>
      </c>
      <c r="Y9" s="41">
        <f>'Power Speed'!B21</f>
        <v>1.6559999999999999</v>
      </c>
      <c r="Z9" s="38" t="s">
        <v>19</v>
      </c>
    </row>
    <row r="10" spans="1:26" x14ac:dyDescent="0.3">
      <c r="A10">
        <f t="shared" si="8"/>
        <v>43</v>
      </c>
      <c r="B10" s="20">
        <f t="shared" si="0"/>
        <v>-1699.462099029</v>
      </c>
      <c r="C10" s="20">
        <f t="shared" si="1"/>
        <v>-1446.405802535</v>
      </c>
      <c r="D10" s="20">
        <f t="shared" si="2"/>
        <v>75.269254712000006</v>
      </c>
      <c r="E10" s="20">
        <f t="shared" si="3"/>
        <v>4105.5420602254526</v>
      </c>
      <c r="F10" s="20">
        <f t="shared" si="4"/>
        <v>-16.079903999999999</v>
      </c>
      <c r="G10" s="20">
        <f t="shared" si="5"/>
        <v>0.1114446</v>
      </c>
      <c r="H10" s="20">
        <f t="shared" si="6"/>
        <v>-80.332321050000004</v>
      </c>
      <c r="I10" s="5">
        <f t="shared" si="7"/>
        <v>938.64263292345265</v>
      </c>
      <c r="J10" s="5" cm="1">
        <f t="array" ref="J10">IF(Class="Female", SQRT(I10)*kf,SQRT(I10))</f>
        <v>27.573547698255961</v>
      </c>
      <c r="K10" s="21">
        <f>INDEX('Power Speed'!I$12:I$411,MATCH(ROUND(J10,1),'Power Speed'!E$12:E$411,1))</f>
        <v>270.19611434115654</v>
      </c>
    </row>
    <row r="11" spans="1:26" x14ac:dyDescent="0.3">
      <c r="A11">
        <f t="shared" si="8"/>
        <v>44</v>
      </c>
      <c r="B11" s="20">
        <f t="shared" si="0"/>
        <v>-1699.462099029</v>
      </c>
      <c r="C11" s="20">
        <f t="shared" si="1"/>
        <v>-1480.0431467800001</v>
      </c>
      <c r="D11" s="20">
        <f t="shared" si="2"/>
        <v>78.810858368000012</v>
      </c>
      <c r="E11" s="20">
        <f t="shared" si="3"/>
        <v>4130.6362937446956</v>
      </c>
      <c r="F11" s="20">
        <f t="shared" si="4"/>
        <v>-16.079903999999999</v>
      </c>
      <c r="G11" s="20">
        <f t="shared" si="5"/>
        <v>0.1114446</v>
      </c>
      <c r="H11" s="20">
        <f t="shared" si="6"/>
        <v>-80.332321050000004</v>
      </c>
      <c r="I11" s="5">
        <f t="shared" si="7"/>
        <v>933.64112585369537</v>
      </c>
      <c r="J11" s="5" cm="1">
        <f t="array" ref="J11">IF(Class="Female", SQRT(I11)*kf,SQRT(I11))</f>
        <v>27.499987489842486</v>
      </c>
      <c r="K11" s="21">
        <f>INDEX('Power Speed'!I$12:I$411,MATCH(ROUND(J11,1),'Power Speed'!E$12:E$411,1))</f>
        <v>267.55316068886776</v>
      </c>
    </row>
    <row r="12" spans="1:26" x14ac:dyDescent="0.3">
      <c r="A12">
        <f t="shared" si="8"/>
        <v>45</v>
      </c>
      <c r="B12" s="20">
        <f t="shared" si="0"/>
        <v>-1699.462099029</v>
      </c>
      <c r="C12" s="20">
        <f t="shared" si="1"/>
        <v>-1513.680491025</v>
      </c>
      <c r="D12" s="20">
        <f t="shared" si="2"/>
        <v>82.433878200000009</v>
      </c>
      <c r="E12" s="20">
        <f t="shared" si="3"/>
        <v>4155.1665638914619</v>
      </c>
      <c r="F12" s="20">
        <f t="shared" si="4"/>
        <v>-16.079903999999999</v>
      </c>
      <c r="G12" s="20">
        <f t="shared" si="5"/>
        <v>0.1114446</v>
      </c>
      <c r="H12" s="20">
        <f t="shared" si="6"/>
        <v>-80.332321050000004</v>
      </c>
      <c r="I12" s="5">
        <f t="shared" si="7"/>
        <v>928.15707158746216</v>
      </c>
      <c r="J12" s="5" cm="1">
        <f t="array" ref="J12">IF(Class="Female", SQRT(I12)*kf,SQRT(I12))</f>
        <v>27.419103340296239</v>
      </c>
      <c r="K12" s="21">
        <f>INDEX('Power Speed'!I$12:I$411,MATCH(ROUND(J12,1),'Power Speed'!E$12:E$411,1))</f>
        <v>264.92785538429945</v>
      </c>
    </row>
    <row r="13" spans="1:26" x14ac:dyDescent="0.3">
      <c r="A13">
        <f t="shared" si="8"/>
        <v>46</v>
      </c>
      <c r="B13" s="20">
        <f t="shared" si="0"/>
        <v>-1699.462099029</v>
      </c>
      <c r="C13" s="20">
        <f t="shared" si="1"/>
        <v>-1547.3178352700002</v>
      </c>
      <c r="D13" s="20">
        <f t="shared" si="2"/>
        <v>86.138314208000011</v>
      </c>
      <c r="E13" s="20">
        <f t="shared" si="3"/>
        <v>4179.1576633267723</v>
      </c>
      <c r="F13" s="20">
        <f t="shared" si="4"/>
        <v>-16.079903999999999</v>
      </c>
      <c r="G13" s="20">
        <f t="shared" si="5"/>
        <v>0.1114446</v>
      </c>
      <c r="H13" s="20">
        <f t="shared" si="6"/>
        <v>-80.332321050000004</v>
      </c>
      <c r="I13" s="5">
        <f t="shared" si="7"/>
        <v>922.2152627857721</v>
      </c>
      <c r="J13" s="5" cm="1">
        <f t="array" ref="J13">IF(Class="Female", SQRT(I13)*kf,SQRT(I13))</f>
        <v>27.331197611090435</v>
      </c>
      <c r="K13" s="21">
        <f>INDEX('Power Speed'!I$12:I$411,MATCH(ROUND(J13,1),'Power Speed'!E$12:E$411,1))</f>
        <v>262.32013768836958</v>
      </c>
    </row>
    <row r="14" spans="1:26" x14ac:dyDescent="0.3">
      <c r="A14">
        <f t="shared" si="8"/>
        <v>47</v>
      </c>
      <c r="B14" s="20">
        <f t="shared" si="0"/>
        <v>-1699.462099029</v>
      </c>
      <c r="C14" s="20">
        <f t="shared" si="1"/>
        <v>-1580.9551795150001</v>
      </c>
      <c r="D14" s="20">
        <f t="shared" si="2"/>
        <v>89.924166392000004</v>
      </c>
      <c r="E14" s="20">
        <f t="shared" si="3"/>
        <v>4202.6327849301397</v>
      </c>
      <c r="F14" s="20">
        <f t="shared" si="4"/>
        <v>-16.079903999999999</v>
      </c>
      <c r="G14" s="20">
        <f t="shared" si="5"/>
        <v>0.1114446</v>
      </c>
      <c r="H14" s="20">
        <f t="shared" si="6"/>
        <v>-80.332321050000004</v>
      </c>
      <c r="I14" s="5">
        <f t="shared" si="7"/>
        <v>915.83889232813988</v>
      </c>
      <c r="J14" s="5" cm="1">
        <f t="array" ref="J14">IF(Class="Female", SQRT(I14)*kf,SQRT(I14))</f>
        <v>27.236547189131617</v>
      </c>
      <c r="K14" s="21">
        <f>INDEX('Power Speed'!I$12:I$411,MATCH(ROUND(J14,1),'Power Speed'!E$12:E$411,1))</f>
        <v>259.72994686199604</v>
      </c>
    </row>
    <row r="15" spans="1:26" x14ac:dyDescent="0.3">
      <c r="A15">
        <f t="shared" si="8"/>
        <v>48</v>
      </c>
      <c r="B15" s="20">
        <f t="shared" si="0"/>
        <v>-1699.462099029</v>
      </c>
      <c r="C15" s="20">
        <f t="shared" si="1"/>
        <v>-1614.5925237599999</v>
      </c>
      <c r="D15" s="20">
        <f t="shared" si="2"/>
        <v>93.791434752000015</v>
      </c>
      <c r="E15" s="20">
        <f t="shared" si="3"/>
        <v>4225.6136565440129</v>
      </c>
      <c r="F15" s="20">
        <f t="shared" si="4"/>
        <v>-16.079903999999999</v>
      </c>
      <c r="G15" s="20">
        <f t="shared" si="5"/>
        <v>0.1114446</v>
      </c>
      <c r="H15" s="20">
        <f t="shared" si="6"/>
        <v>-80.332321050000004</v>
      </c>
      <c r="I15" s="5">
        <f t="shared" si="7"/>
        <v>909.04968805701299</v>
      </c>
      <c r="J15" s="5" cm="1">
        <f t="array" ref="J15">IF(Class="Female", SQRT(I15)*kf,SQRT(I15))</f>
        <v>27.135405788861544</v>
      </c>
      <c r="K15" s="21">
        <f>INDEX('Power Speed'!I$12:I$411,MATCH(ROUND(J15,1),'Power Speed'!E$12:E$411,1))</f>
        <v>257.1572221660964</v>
      </c>
    </row>
    <row r="16" spans="1:26" x14ac:dyDescent="0.3">
      <c r="A16">
        <f t="shared" si="8"/>
        <v>49</v>
      </c>
      <c r="B16" s="20">
        <f t="shared" si="0"/>
        <v>-1699.462099029</v>
      </c>
      <c r="C16" s="20">
        <f t="shared" si="1"/>
        <v>-1648.2298680050001</v>
      </c>
      <c r="D16" s="20">
        <f t="shared" si="2"/>
        <v>97.740119288000002</v>
      </c>
      <c r="E16" s="20">
        <f t="shared" si="3"/>
        <v>4248.1206618239185</v>
      </c>
      <c r="F16" s="20">
        <f t="shared" si="4"/>
        <v>-16.079903999999999</v>
      </c>
      <c r="G16" s="20">
        <f t="shared" si="5"/>
        <v>0.1114446</v>
      </c>
      <c r="H16" s="20">
        <f t="shared" si="6"/>
        <v>-80.332321050000004</v>
      </c>
      <c r="I16" s="5">
        <f t="shared" si="7"/>
        <v>901.86803362791841</v>
      </c>
      <c r="J16" s="5" cm="1">
        <f t="array" ref="J16">IF(Class="Female", SQRT(I16)*kf,SQRT(I16))</f>
        <v>27.028005979698428</v>
      </c>
      <c r="K16" s="21">
        <f>INDEX('Power Speed'!I$12:I$411,MATCH(ROUND(J16,1),'Power Speed'!E$12:E$411,1))</f>
        <v>254.60190286158863</v>
      </c>
    </row>
    <row r="17" spans="1:11" x14ac:dyDescent="0.3">
      <c r="A17">
        <f t="shared" si="8"/>
        <v>50</v>
      </c>
      <c r="B17" s="20">
        <f t="shared" si="0"/>
        <v>-1699.462099029</v>
      </c>
      <c r="C17" s="20">
        <f t="shared" si="1"/>
        <v>-1681.86721225</v>
      </c>
      <c r="D17" s="20">
        <f t="shared" si="2"/>
        <v>101.77022000000001</v>
      </c>
      <c r="E17" s="20">
        <f t="shared" si="3"/>
        <v>4270.1729488788997</v>
      </c>
      <c r="F17" s="20">
        <f t="shared" si="4"/>
        <v>-16.079903999999999</v>
      </c>
      <c r="G17" s="20">
        <f t="shared" si="5"/>
        <v>0.1114446</v>
      </c>
      <c r="H17" s="20">
        <f t="shared" si="6"/>
        <v>-80.332321050000004</v>
      </c>
      <c r="I17" s="5">
        <f t="shared" si="7"/>
        <v>894.31307714989987</v>
      </c>
      <c r="J17" s="5" cm="1">
        <f t="array" ref="J17">IF(Class="Female", SQRT(I17)*kf,SQRT(I17))</f>
        <v>26.914560975267996</v>
      </c>
      <c r="K17" s="21">
        <f>INDEX('Power Speed'!I$12:I$411,MATCH(ROUND(J17,1),'Power Speed'!E$12:E$411,1))</f>
        <v>252.06392820939058</v>
      </c>
    </row>
    <row r="18" spans="1:11" x14ac:dyDescent="0.3">
      <c r="A18">
        <f t="shared" si="8"/>
        <v>51</v>
      </c>
      <c r="B18" s="20">
        <f t="shared" si="0"/>
        <v>-1699.462099029</v>
      </c>
      <c r="C18" s="20">
        <f t="shared" si="1"/>
        <v>-1715.5045564950001</v>
      </c>
      <c r="D18" s="20">
        <f t="shared" si="2"/>
        <v>105.88173688800001</v>
      </c>
      <c r="E18" s="20">
        <f t="shared" si="3"/>
        <v>4291.7885281532399</v>
      </c>
      <c r="F18" s="20">
        <f t="shared" si="4"/>
        <v>-16.079903999999999</v>
      </c>
      <c r="G18" s="20">
        <f t="shared" si="5"/>
        <v>0.1114446</v>
      </c>
      <c r="H18" s="20">
        <f t="shared" si="6"/>
        <v>-80.332321050000004</v>
      </c>
      <c r="I18" s="5">
        <f t="shared" si="7"/>
        <v>886.40282906723985</v>
      </c>
      <c r="J18" s="5" cm="1">
        <f t="array" ref="J18">IF(Class="Female", SQRT(I18)*kf,SQRT(I18))</f>
        <v>26.79526621521914</v>
      </c>
      <c r="K18" s="21">
        <f>INDEX('Power Speed'!I$12:I$411,MATCH(ROUND(J18,1),'Power Speed'!E$12:E$411,1))</f>
        <v>249.54323747041994</v>
      </c>
    </row>
    <row r="19" spans="1:11" x14ac:dyDescent="0.3">
      <c r="A19">
        <f t="shared" si="8"/>
        <v>52</v>
      </c>
      <c r="B19" s="20">
        <f t="shared" si="0"/>
        <v>-1699.462099029</v>
      </c>
      <c r="C19" s="20">
        <f t="shared" si="1"/>
        <v>-1749.14190074</v>
      </c>
      <c r="D19" s="20">
        <f t="shared" si="2"/>
        <v>110.07466995200001</v>
      </c>
      <c r="E19" s="20">
        <f t="shared" si="3"/>
        <v>4312.9843608032397</v>
      </c>
      <c r="F19" s="20">
        <f t="shared" si="4"/>
        <v>-16.079903999999999</v>
      </c>
      <c r="G19" s="20">
        <f t="shared" si="5"/>
        <v>0.1114446</v>
      </c>
      <c r="H19" s="20">
        <f t="shared" si="6"/>
        <v>-80.332321050000004</v>
      </c>
      <c r="I19" s="5">
        <f t="shared" ref="I19:I42" si="9">SUM(B19:H19)</f>
        <v>878.15425053623983</v>
      </c>
      <c r="J19" s="5" cm="1">
        <f t="array" ref="J19">IF(Class="Female", SQRT(I19)*kf,SQRT(I19))</f>
        <v>26.670300765727301</v>
      </c>
      <c r="K19" s="21">
        <f>INDEX('Power Speed'!I$12:I$411,MATCH(ROUND(J19,1),'Power Speed'!E$12:E$411,1))</f>
        <v>247.03976990559454</v>
      </c>
    </row>
    <row r="20" spans="1:11" x14ac:dyDescent="0.3">
      <c r="A20">
        <f t="shared" si="8"/>
        <v>53</v>
      </c>
      <c r="B20" s="20">
        <f t="shared" si="0"/>
        <v>-1699.462099029</v>
      </c>
      <c r="C20" s="20">
        <f t="shared" si="1"/>
        <v>-1782.7792449850001</v>
      </c>
      <c r="D20" s="20">
        <f t="shared" si="2"/>
        <v>114.34901919200001</v>
      </c>
      <c r="E20" s="20">
        <f t="shared" si="3"/>
        <v>4333.7764386555345</v>
      </c>
      <c r="F20" s="20">
        <f t="shared" si="4"/>
        <v>-16.079903999999999</v>
      </c>
      <c r="G20" s="20">
        <f t="shared" si="5"/>
        <v>0.1114446</v>
      </c>
      <c r="H20" s="20">
        <f t="shared" si="6"/>
        <v>-80.332321050000004</v>
      </c>
      <c r="I20" s="5">
        <f t="shared" si="9"/>
        <v>869.58333338353475</v>
      </c>
      <c r="J20" s="5" cm="1">
        <f t="array" ref="J20">IF(Class="Female", SQRT(I20)*kf,SQRT(I20))</f>
        <v>26.539828560875506</v>
      </c>
      <c r="K20" s="21">
        <f>INDEX('Power Speed'!I$12:I$411,MATCH(ROUND(J20,1),'Power Speed'!E$12:E$411,1))</f>
        <v>242.08426134205095</v>
      </c>
    </row>
    <row r="21" spans="1:11" x14ac:dyDescent="0.3">
      <c r="A21">
        <f t="shared" si="8"/>
        <v>54</v>
      </c>
      <c r="B21" s="20">
        <f t="shared" si="0"/>
        <v>-1699.462099029</v>
      </c>
      <c r="C21" s="20">
        <f t="shared" si="1"/>
        <v>-1816.41658923</v>
      </c>
      <c r="D21" s="20">
        <f t="shared" si="2"/>
        <v>118.70478460800001</v>
      </c>
      <c r="E21" s="20">
        <f t="shared" si="3"/>
        <v>4354.1798566913149</v>
      </c>
      <c r="F21" s="20">
        <f t="shared" si="4"/>
        <v>-16.079903999999999</v>
      </c>
      <c r="G21" s="20">
        <f t="shared" si="5"/>
        <v>0.1114446</v>
      </c>
      <c r="H21" s="20">
        <f t="shared" si="6"/>
        <v>-80.332321050000004</v>
      </c>
      <c r="I21" s="5">
        <f t="shared" si="9"/>
        <v>860.70517259031465</v>
      </c>
      <c r="J21" s="5" cm="1">
        <f t="array" ref="J21">IF(Class="Female", SQRT(I21)*kf,SQRT(I21))</f>
        <v>26.403999503828107</v>
      </c>
      <c r="K21" s="21">
        <f>INDEX('Power Speed'!I$12:I$411,MATCH(ROUND(J21,1),'Power Speed'!E$12:E$411,1))</f>
        <v>239.63209886516827</v>
      </c>
    </row>
    <row r="22" spans="1:11" x14ac:dyDescent="0.3">
      <c r="A22">
        <f t="shared" si="8"/>
        <v>55</v>
      </c>
      <c r="B22" s="20">
        <f t="shared" si="0"/>
        <v>-1699.462099029</v>
      </c>
      <c r="C22" s="20">
        <f t="shared" si="1"/>
        <v>-1850.0539334750001</v>
      </c>
      <c r="D22" s="20">
        <f t="shared" si="2"/>
        <v>123.14196620000001</v>
      </c>
      <c r="E22" s="20">
        <f t="shared" si="3"/>
        <v>4374.2088788794363</v>
      </c>
      <c r="F22" s="20">
        <f t="shared" si="4"/>
        <v>-16.079903999999999</v>
      </c>
      <c r="G22" s="20">
        <f t="shared" si="5"/>
        <v>0.1114446</v>
      </c>
      <c r="H22" s="20">
        <f t="shared" si="6"/>
        <v>-80.332321050000004</v>
      </c>
      <c r="I22" s="5">
        <f t="shared" si="9"/>
        <v>851.53403212543606</v>
      </c>
      <c r="J22" s="5" cm="1">
        <f t="array" ref="J22">IF(Class="Female", SQRT(I22)*kf,SQRT(I22))</f>
        <v>26.262950443954374</v>
      </c>
      <c r="K22" s="21">
        <f>INDEX('Power Speed'!I$12:I$411,MATCH(ROUND(J22,1),'Power Speed'!E$12:E$411,1))</f>
        <v>237.19691660610212</v>
      </c>
    </row>
    <row r="23" spans="1:11" x14ac:dyDescent="0.3">
      <c r="A23">
        <f t="shared" si="8"/>
        <v>56</v>
      </c>
      <c r="B23" s="20">
        <f t="shared" si="0"/>
        <v>-1699.462099029</v>
      </c>
      <c r="C23" s="20">
        <f t="shared" si="1"/>
        <v>-1883.69127772</v>
      </c>
      <c r="D23" s="20">
        <f t="shared" si="2"/>
        <v>127.66056396800001</v>
      </c>
      <c r="E23" s="20">
        <f t="shared" si="3"/>
        <v>4393.8769980776115</v>
      </c>
      <c r="F23" s="20">
        <f t="shared" si="4"/>
        <v>-16.079903999999999</v>
      </c>
      <c r="G23" s="20">
        <f t="shared" si="5"/>
        <v>0.1114446</v>
      </c>
      <c r="H23" s="20">
        <f t="shared" si="6"/>
        <v>-80.332321050000004</v>
      </c>
      <c r="I23" s="5">
        <f t="shared" si="9"/>
        <v>842.08340484661164</v>
      </c>
      <c r="J23" s="5" cm="1">
        <f t="array" ref="J23">IF(Class="Female", SQRT(I23)*kf,SQRT(I23))</f>
        <v>26.116806043728921</v>
      </c>
      <c r="K23" s="21">
        <f>INDEX('Power Speed'!I$12:I$411,MATCH(ROUND(J23,1),'Power Speed'!E$12:E$411,1))</f>
        <v>232.37724978509073</v>
      </c>
    </row>
    <row r="24" spans="1:11" x14ac:dyDescent="0.3">
      <c r="A24">
        <f t="shared" si="8"/>
        <v>57</v>
      </c>
      <c r="B24" s="20">
        <f t="shared" si="0"/>
        <v>-1699.462099029</v>
      </c>
      <c r="C24" s="20">
        <f t="shared" si="1"/>
        <v>-1917.3286219650001</v>
      </c>
      <c r="D24" s="20">
        <f t="shared" si="2"/>
        <v>132.260577912</v>
      </c>
      <c r="E24" s="20">
        <f t="shared" si="3"/>
        <v>4413.1969906317418</v>
      </c>
      <c r="F24" s="20">
        <f t="shared" si="4"/>
        <v>-16.079903999999999</v>
      </c>
      <c r="G24" s="20">
        <f t="shared" si="5"/>
        <v>0.1114446</v>
      </c>
      <c r="H24" s="20">
        <f t="shared" si="6"/>
        <v>-80.332321050000004</v>
      </c>
      <c r="I24" s="5">
        <f t="shared" si="9"/>
        <v>832.36606709974137</v>
      </c>
      <c r="J24" s="5" cm="1">
        <f t="array" ref="J24">IF(Class="Female", SQRT(I24)*kf,SQRT(I24))</f>
        <v>25.965679547256038</v>
      </c>
      <c r="K24" s="21">
        <f>INDEX('Power Speed'!I$12:I$411,MATCH(ROUND(J24,1),'Power Speed'!E$12:E$411,1))</f>
        <v>229.99264374498108</v>
      </c>
    </row>
    <row r="25" spans="1:11" x14ac:dyDescent="0.3">
      <c r="A25">
        <f t="shared" si="8"/>
        <v>58</v>
      </c>
      <c r="B25" s="20">
        <f t="shared" si="0"/>
        <v>-1699.462099029</v>
      </c>
      <c r="C25" s="20">
        <f t="shared" si="1"/>
        <v>-1950.96596621</v>
      </c>
      <c r="D25" s="20">
        <f t="shared" si="2"/>
        <v>136.94200803200002</v>
      </c>
      <c r="E25" s="20">
        <f t="shared" si="3"/>
        <v>4432.1809662267306</v>
      </c>
      <c r="F25" s="20">
        <f t="shared" si="4"/>
        <v>-16.079903999999999</v>
      </c>
      <c r="G25" s="20">
        <f t="shared" si="5"/>
        <v>0.1114446</v>
      </c>
      <c r="H25" s="20">
        <f t="shared" si="6"/>
        <v>-80.332321050000004</v>
      </c>
      <c r="I25" s="5">
        <f t="shared" si="9"/>
        <v>822.39412856973092</v>
      </c>
      <c r="J25" s="5" cm="1">
        <f t="array" ref="J25">IF(Class="Female", SQRT(I25)*kf,SQRT(I25))</f>
        <v>25.809673460574469</v>
      </c>
      <c r="K25" s="21">
        <f>INDEX('Power Speed'!I$12:I$411,MATCH(ROUND(J25,1),'Power Speed'!E$12:E$411,1))</f>
        <v>225.27358271014288</v>
      </c>
    </row>
    <row r="26" spans="1:11" x14ac:dyDescent="0.3">
      <c r="A26">
        <f t="shared" si="8"/>
        <v>59</v>
      </c>
      <c r="B26" s="20">
        <f t="shared" si="0"/>
        <v>-1699.462099029</v>
      </c>
      <c r="C26" s="20">
        <f t="shared" si="1"/>
        <v>-1984.6033104550002</v>
      </c>
      <c r="D26" s="20">
        <f t="shared" si="2"/>
        <v>141.70485432800001</v>
      </c>
      <c r="E26" s="20">
        <f t="shared" si="3"/>
        <v>4450.8404134758939</v>
      </c>
      <c r="F26" s="20">
        <f t="shared" si="4"/>
        <v>-16.079903999999999</v>
      </c>
      <c r="G26" s="20">
        <f t="shared" si="5"/>
        <v>0.1114446</v>
      </c>
      <c r="H26" s="20">
        <f t="shared" si="6"/>
        <v>-80.332321050000004</v>
      </c>
      <c r="I26" s="5">
        <f t="shared" si="9"/>
        <v>812.1790778698936</v>
      </c>
      <c r="J26" s="5" cm="1">
        <f t="array" ref="J26">IF(Class="Female", SQRT(I26)*kf,SQRT(I26))</f>
        <v>25.648880152447472</v>
      </c>
      <c r="K26" s="21">
        <f>INDEX('Power Speed'!I$12:I$411,MATCH(ROUND(J26,1),'Power Speed'!E$12:E$411,1))</f>
        <v>220.62098480859831</v>
      </c>
    </row>
    <row r="27" spans="1:11" x14ac:dyDescent="0.3">
      <c r="A27">
        <f t="shared" si="8"/>
        <v>60</v>
      </c>
      <c r="B27" s="20">
        <f t="shared" si="0"/>
        <v>-1699.462099029</v>
      </c>
      <c r="C27" s="20">
        <f t="shared" si="1"/>
        <v>-2018.2406547000001</v>
      </c>
      <c r="D27" s="20">
        <f t="shared" si="2"/>
        <v>146.54911680000001</v>
      </c>
      <c r="E27" s="20">
        <f t="shared" si="3"/>
        <v>4469.1862416787526</v>
      </c>
      <c r="F27" s="20">
        <f t="shared" si="4"/>
        <v>-16.079903999999999</v>
      </c>
      <c r="G27" s="20">
        <f t="shared" si="5"/>
        <v>0.1114446</v>
      </c>
      <c r="H27" s="20">
        <f t="shared" si="6"/>
        <v>-80.332321050000004</v>
      </c>
      <c r="I27" s="5">
        <f t="shared" si="9"/>
        <v>801.73182429975247</v>
      </c>
      <c r="J27" s="5" cm="1">
        <f t="array" ref="J27">IF(Class="Female", SQRT(I27)*kf,SQRT(I27))</f>
        <v>25.483382383090351</v>
      </c>
      <c r="K27" s="21">
        <f>INDEX('Power Speed'!I$12:I$411,MATCH(ROUND(J27,1),'Power Speed'!E$12:E$411,1))</f>
        <v>218.31945768510556</v>
      </c>
    </row>
    <row r="28" spans="1:11" x14ac:dyDescent="0.3">
      <c r="A28">
        <f t="shared" si="8"/>
        <v>61</v>
      </c>
      <c r="B28" s="20">
        <f t="shared" si="0"/>
        <v>-1699.462099029</v>
      </c>
      <c r="C28" s="20">
        <f t="shared" si="1"/>
        <v>-2051.8779989449999</v>
      </c>
      <c r="D28" s="20">
        <f t="shared" si="2"/>
        <v>151.47479544800001</v>
      </c>
      <c r="E28" s="20">
        <f t="shared" si="3"/>
        <v>4487.2288191272937</v>
      </c>
      <c r="F28" s="20">
        <f t="shared" si="4"/>
        <v>-16.079903999999999</v>
      </c>
      <c r="G28" s="20">
        <f t="shared" si="5"/>
        <v>0.1114446</v>
      </c>
      <c r="H28" s="20">
        <f t="shared" si="6"/>
        <v>-80.332321050000004</v>
      </c>
      <c r="I28" s="5">
        <f t="shared" si="9"/>
        <v>791.06273615129373</v>
      </c>
      <c r="J28" s="5" cm="1">
        <f t="array" ref="J28">IF(Class="Female", SQRT(I28)*kf,SQRT(I28))</f>
        <v>25.31325376719769</v>
      </c>
      <c r="K28" s="21">
        <f>INDEX('Power Speed'!I$12:I$411,MATCH(ROUND(J28,1),'Power Speed'!E$12:E$411,1))</f>
        <v>213.76564339726855</v>
      </c>
    </row>
    <row r="29" spans="1:11" x14ac:dyDescent="0.3">
      <c r="A29">
        <f t="shared" si="8"/>
        <v>62</v>
      </c>
      <c r="B29" s="20">
        <f t="shared" si="0"/>
        <v>-1699.462099029</v>
      </c>
      <c r="C29" s="20">
        <f t="shared" si="1"/>
        <v>-2085.5153431900003</v>
      </c>
      <c r="D29" s="20">
        <f t="shared" si="2"/>
        <v>156.48189027200002</v>
      </c>
      <c r="E29" s="20">
        <f t="shared" si="3"/>
        <v>4504.9780082974521</v>
      </c>
      <c r="F29" s="20">
        <f t="shared" si="4"/>
        <v>-16.079903999999999</v>
      </c>
      <c r="G29" s="20">
        <f t="shared" si="5"/>
        <v>0.1114446</v>
      </c>
      <c r="H29" s="20">
        <f t="shared" si="6"/>
        <v>-80.332321050000004</v>
      </c>
      <c r="I29" s="5">
        <f t="shared" si="9"/>
        <v>780.18167590045175</v>
      </c>
      <c r="J29" s="5" cm="1">
        <f t="array" ref="J29">IF(Class="Female", SQRT(I29)*kf,SQRT(I29))</f>
        <v>25.138559176678481</v>
      </c>
      <c r="K29" s="21">
        <f>INDEX('Power Speed'!I$12:I$411,MATCH(ROUND(J29,1),'Power Speed'!E$12:E$411,1))</f>
        <v>209.27707746108126</v>
      </c>
    </row>
    <row r="30" spans="1:11" x14ac:dyDescent="0.3">
      <c r="A30">
        <f t="shared" si="8"/>
        <v>63</v>
      </c>
      <c r="B30" s="20">
        <f t="shared" si="0"/>
        <v>-1699.462099029</v>
      </c>
      <c r="C30" s="20">
        <f t="shared" si="1"/>
        <v>-2119.1526874350002</v>
      </c>
      <c r="D30" s="20">
        <f t="shared" si="2"/>
        <v>161.57040127200003</v>
      </c>
      <c r="E30" s="20">
        <f t="shared" si="3"/>
        <v>4522.4431982249134</v>
      </c>
      <c r="F30" s="20">
        <f t="shared" si="4"/>
        <v>-16.079903999999999</v>
      </c>
      <c r="G30" s="20">
        <f t="shared" si="5"/>
        <v>0.1114446</v>
      </c>
      <c r="H30" s="20">
        <f t="shared" si="6"/>
        <v>-80.332321050000004</v>
      </c>
      <c r="I30" s="5">
        <f t="shared" si="9"/>
        <v>769.09803258291356</v>
      </c>
      <c r="J30" s="5" cm="1">
        <f t="array" ref="J30">IF(Class="Female", SQRT(I30)*kf,SQRT(I30))</f>
        <v>24.959355087665223</v>
      </c>
      <c r="K30" s="21">
        <f>INDEX('Power Speed'!I$12:I$411,MATCH(ROUND(J30,1),'Power Speed'!E$12:E$411,1))</f>
        <v>207.05711077715094</v>
      </c>
    </row>
    <row r="31" spans="1:11" x14ac:dyDescent="0.3">
      <c r="A31">
        <f t="shared" si="8"/>
        <v>64</v>
      </c>
      <c r="B31" s="20">
        <f t="shared" si="0"/>
        <v>-1699.462099029</v>
      </c>
      <c r="C31" s="20">
        <f t="shared" si="1"/>
        <v>-2152.7900316800001</v>
      </c>
      <c r="D31" s="20">
        <f t="shared" si="2"/>
        <v>166.74032844800001</v>
      </c>
      <c r="E31" s="20">
        <f t="shared" si="3"/>
        <v>4539.6333343313026</v>
      </c>
      <c r="F31" s="20">
        <f t="shared" si="4"/>
        <v>-16.079903999999999</v>
      </c>
      <c r="G31" s="20">
        <f t="shared" si="5"/>
        <v>0.1114446</v>
      </c>
      <c r="H31" s="20">
        <f t="shared" si="6"/>
        <v>-80.332321050000004</v>
      </c>
      <c r="I31" s="5">
        <f t="shared" si="9"/>
        <v>757.82075162030276</v>
      </c>
      <c r="J31" s="5" cm="1">
        <f t="array" ref="J31">IF(Class="Female", SQRT(I31)*kf,SQRT(I31))</f>
        <v>24.775689875610833</v>
      </c>
      <c r="K31" s="21">
        <f>INDEX('Power Speed'!I$12:I$411,MATCH(ROUND(J31,1),'Power Speed'!E$12:E$411,1))</f>
        <v>202.66550628220554</v>
      </c>
    </row>
    <row r="32" spans="1:11" x14ac:dyDescent="0.3">
      <c r="A32">
        <f t="shared" si="8"/>
        <v>65</v>
      </c>
      <c r="B32" s="20">
        <f t="shared" si="0"/>
        <v>-1699.462099029</v>
      </c>
      <c r="C32" s="20">
        <f t="shared" si="1"/>
        <v>-2186.427375925</v>
      </c>
      <c r="D32" s="20">
        <f t="shared" si="2"/>
        <v>171.99167180000001</v>
      </c>
      <c r="E32" s="20">
        <f t="shared" si="3"/>
        <v>4556.5569459379794</v>
      </c>
      <c r="F32" s="20">
        <f t="shared" si="4"/>
        <v>-16.079903999999999</v>
      </c>
      <c r="G32" s="20">
        <f t="shared" si="5"/>
        <v>0.1114446</v>
      </c>
      <c r="H32" s="20">
        <f t="shared" si="6"/>
        <v>-80.332321050000004</v>
      </c>
      <c r="I32" s="5">
        <f t="shared" si="9"/>
        <v>746.35836233397947</v>
      </c>
      <c r="J32" s="5" cm="1">
        <f t="array" ref="J32">IF(Class="Female", SQRT(I32)*kf,SQRT(I32))</f>
        <v>24.587604061610463</v>
      </c>
      <c r="K32" s="21">
        <f>INDEX('Power Speed'!I$12:I$411,MATCH(ROUND(J32,1),'Power Speed'!E$12:E$411,1))</f>
        <v>198.33793535726633</v>
      </c>
    </row>
    <row r="33" spans="1:11" x14ac:dyDescent="0.3">
      <c r="A33">
        <f t="shared" si="8"/>
        <v>66</v>
      </c>
      <c r="B33" s="20">
        <f t="shared" si="0"/>
        <v>-1699.462099029</v>
      </c>
      <c r="C33" s="20">
        <f t="shared" si="1"/>
        <v>-2220.0647201699999</v>
      </c>
      <c r="D33" s="20">
        <f t="shared" si="2"/>
        <v>177.324431328</v>
      </c>
      <c r="E33" s="20">
        <f t="shared" si="3"/>
        <v>4573.2221716792892</v>
      </c>
      <c r="F33" s="20">
        <f t="shared" si="4"/>
        <v>-16.079903999999999</v>
      </c>
      <c r="G33" s="20">
        <f t="shared" si="5"/>
        <v>0.1114446</v>
      </c>
      <c r="H33" s="20">
        <f t="shared" si="6"/>
        <v>-80.332321050000004</v>
      </c>
      <c r="I33" s="5">
        <f t="shared" si="9"/>
        <v>734.71900335828957</v>
      </c>
      <c r="J33" s="5" cm="1">
        <f t="array" ref="J33">IF(Class="Female", SQRT(I33)*kf,SQRT(I33))</f>
        <v>24.395130512465283</v>
      </c>
      <c r="K33" s="21">
        <f>INDEX('Power Speed'!I$12:I$411,MATCH(ROUND(J33,1),'Power Speed'!E$12:E$411,1))</f>
        <v>194.07391208967559</v>
      </c>
    </row>
    <row r="34" spans="1:11" x14ac:dyDescent="0.3">
      <c r="A34">
        <f t="shared" si="8"/>
        <v>67</v>
      </c>
      <c r="B34" s="20">
        <f t="shared" si="0"/>
        <v>-1699.462099029</v>
      </c>
      <c r="C34" s="20">
        <f t="shared" si="1"/>
        <v>-2253.7020644150002</v>
      </c>
      <c r="D34" s="20">
        <f t="shared" si="2"/>
        <v>182.738607032</v>
      </c>
      <c r="E34" s="20">
        <f t="shared" si="3"/>
        <v>4589.6367830048148</v>
      </c>
      <c r="F34" s="20">
        <f t="shared" si="4"/>
        <v>-16.079903999999999</v>
      </c>
      <c r="G34" s="20">
        <f t="shared" si="5"/>
        <v>0.1114446</v>
      </c>
      <c r="H34" s="20">
        <f t="shared" si="6"/>
        <v>-80.332321050000004</v>
      </c>
      <c r="I34" s="5">
        <f t="shared" si="9"/>
        <v>722.91044614281452</v>
      </c>
      <c r="J34" s="5" cm="1">
        <f t="array" ref="J34">IF(Class="Female", SQRT(I34)*kf,SQRT(I34))</f>
        <v>24.198294596431371</v>
      </c>
      <c r="K34" s="21">
        <f>INDEX('Power Speed'!I$12:I$411,MATCH(ROUND(J34,1),'Power Speed'!E$12:E$411,1))</f>
        <v>189.87295056677596</v>
      </c>
    </row>
    <row r="35" spans="1:11" x14ac:dyDescent="0.3">
      <c r="A35">
        <f t="shared" si="8"/>
        <v>68</v>
      </c>
      <c r="B35" s="20">
        <f t="shared" si="0"/>
        <v>-1699.462099029</v>
      </c>
      <c r="C35" s="20">
        <f t="shared" si="1"/>
        <v>-2287.3394086600001</v>
      </c>
      <c r="D35" s="20">
        <f t="shared" si="2"/>
        <v>188.23419891200001</v>
      </c>
      <c r="E35" s="20">
        <f t="shared" si="3"/>
        <v>4605.8082059405315</v>
      </c>
      <c r="F35" s="20">
        <f t="shared" si="4"/>
        <v>-16.079903999999999</v>
      </c>
      <c r="G35" s="20">
        <f t="shared" si="5"/>
        <v>0.1114446</v>
      </c>
      <c r="H35" s="20">
        <f t="shared" si="6"/>
        <v>-80.332321050000004</v>
      </c>
      <c r="I35" s="5">
        <f t="shared" si="9"/>
        <v>710.94011671353144</v>
      </c>
      <c r="J35" s="5" cm="1">
        <f t="array" ref="J35">IF(Class="Female", SQRT(I35)*kf,SQRT(I35))</f>
        <v>23.997114296055692</v>
      </c>
      <c r="K35" s="21">
        <f>INDEX('Power Speed'!I$12:I$411,MATCH(ROUND(J35,1),'Power Speed'!E$12:E$411,1))</f>
        <v>185.73456487590988</v>
      </c>
    </row>
    <row r="36" spans="1:11" x14ac:dyDescent="0.3">
      <c r="A36">
        <f t="shared" si="8"/>
        <v>69</v>
      </c>
      <c r="B36" s="20">
        <f t="shared" si="0"/>
        <v>-1699.462099029</v>
      </c>
      <c r="C36" s="20">
        <f t="shared" si="1"/>
        <v>-2320.976752905</v>
      </c>
      <c r="D36" s="20">
        <f t="shared" si="2"/>
        <v>193.81120696800002</v>
      </c>
      <c r="E36" s="20">
        <f t="shared" si="3"/>
        <v>4621.7435412613659</v>
      </c>
      <c r="F36" s="20">
        <f t="shared" si="4"/>
        <v>-16.079903999999999</v>
      </c>
      <c r="G36" s="20">
        <f t="shared" si="5"/>
        <v>0.1114446</v>
      </c>
      <c r="H36" s="20">
        <f t="shared" si="6"/>
        <v>-80.332321050000004</v>
      </c>
      <c r="I36" s="5">
        <f t="shared" si="9"/>
        <v>698.81511584536599</v>
      </c>
      <c r="J36" s="5" cm="1">
        <f t="array" ref="J36">IF(Class="Female", SQRT(I36)*kf,SQRT(I36))</f>
        <v>23.79160027897969</v>
      </c>
      <c r="K36" s="21">
        <f>INDEX('Power Speed'!I$12:I$411,MATCH(ROUND(J36,1),'Power Speed'!E$12:E$411,1))</f>
        <v>181.65826910441973</v>
      </c>
    </row>
    <row r="37" spans="1:11" x14ac:dyDescent="0.3">
      <c r="A37">
        <f t="shared" si="8"/>
        <v>70</v>
      </c>
      <c r="B37" s="20">
        <f t="shared" si="0"/>
        <v>-1699.462099029</v>
      </c>
      <c r="C37" s="20">
        <f t="shared" si="1"/>
        <v>-2354.6140971499999</v>
      </c>
      <c r="D37" s="20">
        <f t="shared" si="2"/>
        <v>199.46963120000001</v>
      </c>
      <c r="E37" s="20">
        <f t="shared" si="3"/>
        <v>4637.4495832123512</v>
      </c>
      <c r="F37" s="20">
        <f t="shared" si="4"/>
        <v>-16.079903999999999</v>
      </c>
      <c r="G37" s="20">
        <f t="shared" si="5"/>
        <v>0.1114446</v>
      </c>
      <c r="H37" s="20">
        <f t="shared" si="6"/>
        <v>-80.332321050000004</v>
      </c>
      <c r="I37" s="5">
        <f t="shared" si="9"/>
        <v>686.54223778335142</v>
      </c>
      <c r="J37" s="5" cm="1">
        <f t="array" ref="J37">IF(Class="Female", SQRT(I37)*kf,SQRT(I37))</f>
        <v>23.581755927083009</v>
      </c>
      <c r="K37" s="21">
        <f>INDEX('Power Speed'!I$12:I$411,MATCH(ROUND(J37,1),'Power Speed'!E$12:E$411,1))</f>
        <v>177.64357733964829</v>
      </c>
    </row>
    <row r="38" spans="1:11" x14ac:dyDescent="0.3">
      <c r="A38">
        <f t="shared" si="8"/>
        <v>71</v>
      </c>
      <c r="B38" s="20">
        <f t="shared" si="0"/>
        <v>-1699.462099029</v>
      </c>
      <c r="C38" s="20">
        <f t="shared" si="1"/>
        <v>-2388.2514413950003</v>
      </c>
      <c r="D38" s="20">
        <f t="shared" si="2"/>
        <v>205.20947160800003</v>
      </c>
      <c r="E38" s="20">
        <f t="shared" si="3"/>
        <v>4652.932836901894</v>
      </c>
      <c r="F38" s="20">
        <f t="shared" si="4"/>
        <v>-16.079903999999999</v>
      </c>
      <c r="G38" s="20">
        <f t="shared" si="5"/>
        <v>0.1114446</v>
      </c>
      <c r="H38" s="20">
        <f t="shared" si="6"/>
        <v>-80.332321050000004</v>
      </c>
      <c r="I38" s="5">
        <f t="shared" si="9"/>
        <v>674.12798763589387</v>
      </c>
      <c r="J38" s="5" cm="1">
        <f t="array" ref="J38">IF(Class="Female", SQRT(I38)*kf,SQRT(I38))</f>
        <v>23.367577323827863</v>
      </c>
      <c r="K38" s="21">
        <f>INDEX('Power Speed'!I$12:I$411,MATCH(ROUND(J38,1),'Power Speed'!E$12:E$411,1))</f>
        <v>173.69000366893783</v>
      </c>
    </row>
    <row r="39" spans="1:11" x14ac:dyDescent="0.3">
      <c r="A39">
        <f t="shared" si="8"/>
        <v>72</v>
      </c>
      <c r="B39" s="20">
        <f t="shared" ref="B39:B66" si="10">k_1</f>
        <v>-1699.462099029</v>
      </c>
      <c r="C39" s="20">
        <f t="shared" ref="C39:C66" si="11" xml:space="preserve"> k_2*Age</f>
        <v>-2421.8887856400002</v>
      </c>
      <c r="D39" s="20">
        <f t="shared" ref="D39:D66" si="12">k_3 * (Age ^2)</f>
        <v>211.03072819200003</v>
      </c>
      <c r="E39" s="20">
        <f t="shared" ref="E39:E66" si="13" xml:space="preserve"> k_4 * LN(Age)</f>
        <v>4668.1995344786055</v>
      </c>
      <c r="F39" s="20">
        <f t="shared" ref="F39:F66" si="14" xml:space="preserve"> k_5 * Distance_Miles</f>
        <v>-16.079903999999999</v>
      </c>
      <c r="G39" s="20">
        <f t="shared" ref="G39:G66" si="15" xml:space="preserve"> k_6 *(Distance_Miles ^2)</f>
        <v>0.1114446</v>
      </c>
      <c r="H39" s="20">
        <f t="shared" ref="H39:H66" si="16">k_7*YEAR</f>
        <v>-80.332321050000004</v>
      </c>
      <c r="I39" s="5">
        <f t="shared" si="9"/>
        <v>661.57859755160541</v>
      </c>
      <c r="J39" s="5" cm="1">
        <f t="array" ref="J39">IF(Class="Female", SQRT(I39)*kf,SQRT(I39))</f>
        <v>23.149053199144031</v>
      </c>
      <c r="K39" s="21">
        <f>INDEX('Power Speed'!I$12:I$411,MATCH(ROUND(J39,1),'Power Speed'!E$12:E$411,1))</f>
        <v>167.87317665529812</v>
      </c>
    </row>
    <row r="40" spans="1:11" x14ac:dyDescent="0.3">
      <c r="A40">
        <f t="shared" si="8"/>
        <v>73</v>
      </c>
      <c r="B40" s="20">
        <f t="shared" si="10"/>
        <v>-1699.462099029</v>
      </c>
      <c r="C40" s="20">
        <f t="shared" si="11"/>
        <v>-2455.526129885</v>
      </c>
      <c r="D40" s="20">
        <f t="shared" si="12"/>
        <v>216.93340095200003</v>
      </c>
      <c r="E40" s="20">
        <f t="shared" si="13"/>
        <v>4683.25565019238</v>
      </c>
      <c r="F40" s="20">
        <f t="shared" si="14"/>
        <v>-16.079903999999999</v>
      </c>
      <c r="G40" s="20">
        <f t="shared" si="15"/>
        <v>0.1114446</v>
      </c>
      <c r="H40" s="20">
        <f t="shared" si="16"/>
        <v>-80.332321050000004</v>
      </c>
      <c r="I40" s="5">
        <f t="shared" si="9"/>
        <v>648.90004178037941</v>
      </c>
      <c r="J40" s="5" cm="1">
        <f t="array" ref="J40">IF(Class="Female", SQRT(I40)*kf,SQRT(I40))</f>
        <v>22.926164830649444</v>
      </c>
      <c r="K40" s="21">
        <f>INDEX('Power Speed'!I$12:I$411,MATCH(ROUND(J40,1),'Power Speed'!E$12:E$411,1))</f>
        <v>164.07027235186362</v>
      </c>
    </row>
    <row r="41" spans="1:11" x14ac:dyDescent="0.3">
      <c r="A41">
        <f t="shared" si="8"/>
        <v>74</v>
      </c>
      <c r="B41" s="20">
        <f t="shared" si="10"/>
        <v>-1699.462099029</v>
      </c>
      <c r="C41" s="20">
        <f t="shared" si="11"/>
        <v>-2489.1634741299999</v>
      </c>
      <c r="D41" s="20">
        <f t="shared" si="12"/>
        <v>222.91748988800001</v>
      </c>
      <c r="E41" s="20">
        <f t="shared" si="13"/>
        <v>4698.106914430814</v>
      </c>
      <c r="F41" s="20">
        <f t="shared" si="14"/>
        <v>-16.079903999999999</v>
      </c>
      <c r="G41" s="20">
        <f t="shared" si="15"/>
        <v>0.1114446</v>
      </c>
      <c r="H41" s="20">
        <f t="shared" si="16"/>
        <v>-80.332321050000004</v>
      </c>
      <c r="I41" s="5">
        <f t="shared" si="9"/>
        <v>636.09805070981417</v>
      </c>
      <c r="J41" s="5" cm="1">
        <f t="array" ref="J41">IF(Class="Female", SQRT(I41)*kf,SQRT(I41))</f>
        <v>22.698885899421352</v>
      </c>
      <c r="K41" s="21">
        <f>INDEX('Power Speed'!I$12:I$411,MATCH(ROUND(J41,1),'Power Speed'!E$12:E$411,1))</f>
        <v>160.3267854481889</v>
      </c>
    </row>
    <row r="42" spans="1:11" x14ac:dyDescent="0.3">
      <c r="A42">
        <f t="shared" si="8"/>
        <v>75</v>
      </c>
      <c r="B42" s="20">
        <f t="shared" si="10"/>
        <v>-1699.462099029</v>
      </c>
      <c r="C42" s="20">
        <f t="shared" si="11"/>
        <v>-2522.8008183750003</v>
      </c>
      <c r="D42" s="20">
        <f t="shared" si="12"/>
        <v>228.98299500000002</v>
      </c>
      <c r="E42" s="20">
        <f t="shared" si="13"/>
        <v>4712.7588268134923</v>
      </c>
      <c r="F42" s="20">
        <f t="shared" si="14"/>
        <v>-16.079903999999999</v>
      </c>
      <c r="G42" s="20">
        <f t="shared" si="15"/>
        <v>0.1114446</v>
      </c>
      <c r="H42" s="20">
        <f t="shared" si="16"/>
        <v>-80.332321050000004</v>
      </c>
      <c r="I42" s="5">
        <f t="shared" si="9"/>
        <v>623.17812395949193</v>
      </c>
      <c r="J42" s="5" cm="1">
        <f t="array" ref="J42">IF(Class="Female", SQRT(I42)*kf,SQRT(I42))</f>
        <v>22.46718229790261</v>
      </c>
      <c r="K42" s="21">
        <f>INDEX('Power Speed'!I$12:I$411,MATCH(ROUND(J42,1),'Power Speed'!E$12:E$411,1))</f>
        <v>156.64223003161635</v>
      </c>
    </row>
    <row r="43" spans="1:11" x14ac:dyDescent="0.3">
      <c r="A43">
        <f t="shared" si="8"/>
        <v>76</v>
      </c>
      <c r="B43" s="20">
        <f t="shared" si="10"/>
        <v>-1699.462099029</v>
      </c>
      <c r="C43" s="20">
        <f t="shared" si="11"/>
        <v>-2556.4381626200002</v>
      </c>
      <c r="D43" s="20">
        <f t="shared" si="12"/>
        <v>235.12991628800003</v>
      </c>
      <c r="E43" s="20">
        <f t="shared" si="13"/>
        <v>4727.2166684190315</v>
      </c>
      <c r="F43" s="20">
        <f t="shared" si="14"/>
        <v>-16.079903999999999</v>
      </c>
      <c r="G43" s="20">
        <f t="shared" si="15"/>
        <v>0.1114446</v>
      </c>
      <c r="H43" s="20">
        <f t="shared" si="16"/>
        <v>-80.332321050000004</v>
      </c>
      <c r="I43" s="5">
        <f t="shared" ref="I43:I66" si="17">SUM(B43:H43)</f>
        <v>610.14554260803186</v>
      </c>
      <c r="J43" s="5" cm="1">
        <f t="array" ref="J43">IF(Class="Female", SQRT(I43)*kf,SQRT(I43))</f>
        <v>22.231011886832903</v>
      </c>
      <c r="K43" s="21">
        <f>INDEX('Power Speed'!I$12:I$411,MATCH(ROUND(J43,1),'Power Speed'!E$12:E$411,1))</f>
        <v>151.22483051113605</v>
      </c>
    </row>
    <row r="44" spans="1:11" x14ac:dyDescent="0.3">
      <c r="A44">
        <f t="shared" si="8"/>
        <v>77</v>
      </c>
      <c r="B44" s="20">
        <f t="shared" si="10"/>
        <v>-1699.462099029</v>
      </c>
      <c r="C44" s="20">
        <f t="shared" si="11"/>
        <v>-2590.0755068650001</v>
      </c>
      <c r="D44" s="20">
        <f t="shared" si="12"/>
        <v>241.35825375200002</v>
      </c>
      <c r="E44" s="20">
        <f t="shared" si="13"/>
        <v>4741.4855132128878</v>
      </c>
      <c r="F44" s="20">
        <f t="shared" si="14"/>
        <v>-16.079903999999999</v>
      </c>
      <c r="G44" s="20">
        <f t="shared" si="15"/>
        <v>0.1114446</v>
      </c>
      <c r="H44" s="20">
        <f t="shared" si="16"/>
        <v>-80.332321050000004</v>
      </c>
      <c r="I44" s="5">
        <f t="shared" si="17"/>
        <v>597.00538062088788</v>
      </c>
      <c r="J44" s="5" cm="1">
        <f t="array" ref="J44">IF(Class="Female", SQRT(I44)*kf,SQRT(I44))</f>
        <v>21.990324197312763</v>
      </c>
      <c r="K44" s="21">
        <f>INDEX('Power Speed'!I$12:I$411,MATCH(ROUND(J44,1),'Power Speed'!E$12:E$411,1))</f>
        <v>147.68547794444262</v>
      </c>
    </row>
    <row r="45" spans="1:11" x14ac:dyDescent="0.3">
      <c r="A45">
        <f t="shared" si="8"/>
        <v>78</v>
      </c>
      <c r="B45" s="20">
        <f t="shared" si="10"/>
        <v>-1699.462099029</v>
      </c>
      <c r="C45" s="20">
        <f t="shared" si="11"/>
        <v>-2623.71285111</v>
      </c>
      <c r="D45" s="20">
        <f t="shared" si="12"/>
        <v>247.66800739200002</v>
      </c>
      <c r="E45" s="20">
        <f t="shared" si="13"/>
        <v>4755.5702387378333</v>
      </c>
      <c r="F45" s="20">
        <f t="shared" si="14"/>
        <v>-16.079903999999999</v>
      </c>
      <c r="G45" s="20">
        <f t="shared" si="15"/>
        <v>0.1114446</v>
      </c>
      <c r="H45" s="20">
        <f t="shared" si="16"/>
        <v>-80.332321050000004</v>
      </c>
      <c r="I45" s="5">
        <f t="shared" si="17"/>
        <v>583.76251554083308</v>
      </c>
      <c r="J45" s="5" cm="1">
        <f t="array" ref="J45">IF(Class="Female", SQRT(I45)*kf,SQRT(I45))</f>
        <v>21.745060073222948</v>
      </c>
      <c r="K45" s="21">
        <f>INDEX('Power Speed'!I$12:I$411,MATCH(ROUND(J45,1),'Power Speed'!E$12:E$411,1))</f>
        <v>142.48360498319886</v>
      </c>
    </row>
    <row r="46" spans="1:11" x14ac:dyDescent="0.3">
      <c r="A46">
        <f t="shared" si="8"/>
        <v>79</v>
      </c>
      <c r="B46" s="20">
        <f t="shared" si="10"/>
        <v>-1699.462099029</v>
      </c>
      <c r="C46" s="20">
        <f t="shared" si="11"/>
        <v>-2657.3501953550003</v>
      </c>
      <c r="D46" s="20">
        <f t="shared" si="12"/>
        <v>254.05917720800002</v>
      </c>
      <c r="E46" s="20">
        <f t="shared" si="13"/>
        <v>4769.4755361234493</v>
      </c>
      <c r="F46" s="20">
        <f t="shared" si="14"/>
        <v>-16.079903999999999</v>
      </c>
      <c r="G46" s="20">
        <f t="shared" si="15"/>
        <v>0.1114446</v>
      </c>
      <c r="H46" s="20">
        <f t="shared" si="16"/>
        <v>-80.332321050000004</v>
      </c>
      <c r="I46" s="5">
        <f t="shared" si="17"/>
        <v>570.42163849744827</v>
      </c>
      <c r="J46" s="5" cm="1">
        <f t="array" ref="J46">IF(Class="Female", SQRT(I46)*kf,SQRT(I46))</f>
        <v>21.495151248198582</v>
      </c>
      <c r="K46" s="21">
        <f>INDEX('Power Speed'!I$12:I$411,MATCH(ROUND(J46,1),'Power Speed'!E$12:E$411,1))</f>
        <v>139.08641831227499</v>
      </c>
    </row>
    <row r="47" spans="1:11" x14ac:dyDescent="0.3">
      <c r="A47">
        <f t="shared" si="8"/>
        <v>80</v>
      </c>
      <c r="B47" s="20">
        <f t="shared" si="10"/>
        <v>-1699.462099029</v>
      </c>
      <c r="C47" s="20">
        <f t="shared" si="11"/>
        <v>-2690.9875396000002</v>
      </c>
      <c r="D47" s="20">
        <f t="shared" si="12"/>
        <v>260.5317632</v>
      </c>
      <c r="E47" s="20">
        <f t="shared" si="13"/>
        <v>4783.2059194660424</v>
      </c>
      <c r="F47" s="20">
        <f t="shared" si="14"/>
        <v>-16.079903999999999</v>
      </c>
      <c r="G47" s="20">
        <f t="shared" si="15"/>
        <v>0.1114446</v>
      </c>
      <c r="H47" s="20">
        <f t="shared" si="16"/>
        <v>-80.332321050000004</v>
      </c>
      <c r="I47" s="5">
        <f t="shared" si="17"/>
        <v>556.98726358704187</v>
      </c>
      <c r="J47" s="5" cm="1">
        <f t="array" ref="J47">IF(Class="Female", SQRT(I47)*kf,SQRT(I47))</f>
        <v>21.240519850170895</v>
      </c>
      <c r="K47" s="21">
        <f>INDEX('Power Speed'!I$12:I$411,MATCH(ROUND(J47,1),'Power Speed'!E$12:E$411,1))</f>
        <v>134.09551647910365</v>
      </c>
    </row>
    <row r="48" spans="1:11" x14ac:dyDescent="0.3">
      <c r="A48">
        <f t="shared" si="8"/>
        <v>81</v>
      </c>
      <c r="B48" s="20">
        <f t="shared" si="10"/>
        <v>-1699.462099029</v>
      </c>
      <c r="C48" s="20">
        <f t="shared" si="11"/>
        <v>-2724.6248838450001</v>
      </c>
      <c r="D48" s="20">
        <f t="shared" si="12"/>
        <v>267.08576536800001</v>
      </c>
      <c r="E48" s="20">
        <f t="shared" si="13"/>
        <v>4796.7657346259084</v>
      </c>
      <c r="F48" s="20">
        <f t="shared" si="14"/>
        <v>-16.079903999999999</v>
      </c>
      <c r="G48" s="20">
        <f t="shared" si="15"/>
        <v>0.1114446</v>
      </c>
      <c r="H48" s="20">
        <f t="shared" si="16"/>
        <v>-80.332321050000004</v>
      </c>
      <c r="I48" s="5">
        <f t="shared" si="17"/>
        <v>543.46373666990837</v>
      </c>
      <c r="J48" s="5" cm="1">
        <f t="array" ref="J48">IF(Class="Female", SQRT(I48)*kf,SQRT(I48))</f>
        <v>20.981077825093397</v>
      </c>
      <c r="K48" s="21">
        <f>INDEX('Power Speed'!I$12:I$411,MATCH(ROUND(J48,1),'Power Speed'!E$12:E$411,1))</f>
        <v>130.8374587498401</v>
      </c>
    </row>
    <row r="49" spans="1:11" x14ac:dyDescent="0.3">
      <c r="A49">
        <f t="shared" si="8"/>
        <v>82</v>
      </c>
      <c r="B49" s="20">
        <f t="shared" si="10"/>
        <v>-1699.462099029</v>
      </c>
      <c r="C49" s="20">
        <f t="shared" si="11"/>
        <v>-2758.26222809</v>
      </c>
      <c r="D49" s="20">
        <f t="shared" si="12"/>
        <v>273.72118371200003</v>
      </c>
      <c r="E49" s="20">
        <f t="shared" si="13"/>
        <v>4810.1591674848423</v>
      </c>
      <c r="F49" s="20">
        <f t="shared" si="14"/>
        <v>-16.079903999999999</v>
      </c>
      <c r="G49" s="20">
        <f t="shared" si="15"/>
        <v>0.1114446</v>
      </c>
      <c r="H49" s="20">
        <f t="shared" si="16"/>
        <v>-80.332321050000004</v>
      </c>
      <c r="I49" s="5">
        <f t="shared" si="17"/>
        <v>529.8552436278427</v>
      </c>
      <c r="J49" s="5" cm="1">
        <f t="array" ref="J49">IF(Class="Female", SQRT(I49)*kf,SQRT(I49))</f>
        <v>20.716726269817645</v>
      </c>
      <c r="K49" s="21">
        <f>INDEX('Power Speed'!I$12:I$411,MATCH(ROUND(J49,1),'Power Speed'!E$12:E$411,1))</f>
        <v>126.05297261357701</v>
      </c>
    </row>
    <row r="50" spans="1:11" x14ac:dyDescent="0.3">
      <c r="A50">
        <f t="shared" si="8"/>
        <v>83</v>
      </c>
      <c r="B50" s="20">
        <f t="shared" si="10"/>
        <v>-1699.462099029</v>
      </c>
      <c r="C50" s="20">
        <f t="shared" si="11"/>
        <v>-2791.8995723349999</v>
      </c>
      <c r="D50" s="20">
        <f t="shared" si="12"/>
        <v>280.43801823200005</v>
      </c>
      <c r="E50" s="20">
        <f t="shared" si="13"/>
        <v>4823.3902517031629</v>
      </c>
      <c r="F50" s="20">
        <f t="shared" si="14"/>
        <v>-16.079903999999999</v>
      </c>
      <c r="G50" s="20">
        <f t="shared" si="15"/>
        <v>0.1114446</v>
      </c>
      <c r="H50" s="20">
        <f t="shared" si="16"/>
        <v>-80.332321050000004</v>
      </c>
      <c r="I50" s="5">
        <f t="shared" si="17"/>
        <v>516.16581812116272</v>
      </c>
      <c r="J50" s="5" cm="1">
        <f t="array" ref="J50">IF(Class="Female", SQRT(I50)*kf,SQRT(I50))</f>
        <v>20.44735466211074</v>
      </c>
      <c r="K50" s="21">
        <f>INDEX('Power Speed'!I$12:I$411,MATCH(ROUND(J50,1),'Power Speed'!E$12:E$411,1))</f>
        <v>121.39014928850014</v>
      </c>
    </row>
    <row r="51" spans="1:11" x14ac:dyDescent="0.3">
      <c r="A51">
        <f t="shared" si="8"/>
        <v>84</v>
      </c>
      <c r="B51" s="20">
        <f t="shared" si="10"/>
        <v>-1699.462099029</v>
      </c>
      <c r="C51" s="20">
        <f t="shared" si="11"/>
        <v>-2825.5369165800003</v>
      </c>
      <c r="D51" s="20">
        <f t="shared" si="12"/>
        <v>287.23626892800002</v>
      </c>
      <c r="E51" s="20">
        <f t="shared" si="13"/>
        <v>4836.4628760122041</v>
      </c>
      <c r="F51" s="20">
        <f t="shared" si="14"/>
        <v>-16.079903999999999</v>
      </c>
      <c r="G51" s="20">
        <f t="shared" si="15"/>
        <v>0.1114446</v>
      </c>
      <c r="H51" s="20">
        <f t="shared" si="16"/>
        <v>-80.332321050000004</v>
      </c>
      <c r="I51" s="5">
        <f t="shared" si="17"/>
        <v>502.39934888120331</v>
      </c>
      <c r="J51" s="5" cm="1">
        <f t="array" ref="J51">IF(Class="Female", SQRT(I51)*kf,SQRT(I51))</f>
        <v>20.172839973433952</v>
      </c>
      <c r="K51" s="21">
        <f>INDEX('Power Speed'!I$12:I$411,MATCH(ROUND(J51,1),'Power Speed'!E$12:E$411,1))</f>
        <v>118.34838100134533</v>
      </c>
    </row>
    <row r="52" spans="1:11" x14ac:dyDescent="0.3">
      <c r="A52">
        <f t="shared" si="8"/>
        <v>85</v>
      </c>
      <c r="B52" s="20">
        <f t="shared" si="10"/>
        <v>-1699.462099029</v>
      </c>
      <c r="C52" s="20">
        <f t="shared" si="11"/>
        <v>-2859.1742608250001</v>
      </c>
      <c r="D52" s="20">
        <f t="shared" si="12"/>
        <v>294.11593580000005</v>
      </c>
      <c r="E52" s="20">
        <f t="shared" si="13"/>
        <v>4849.3807910752712</v>
      </c>
      <c r="F52" s="20">
        <f t="shared" si="14"/>
        <v>-16.079903999999999</v>
      </c>
      <c r="G52" s="20">
        <f t="shared" si="15"/>
        <v>0.1114446</v>
      </c>
      <c r="H52" s="20">
        <f t="shared" si="16"/>
        <v>-80.332321050000004</v>
      </c>
      <c r="I52" s="5">
        <f t="shared" si="17"/>
        <v>488.55958657127155</v>
      </c>
      <c r="J52" s="5" cm="1">
        <f t="array" ref="J52">IF(Class="Female", SQRT(I52)*kf,SQRT(I52))</f>
        <v>19.893045647228831</v>
      </c>
      <c r="K52" s="21">
        <f>INDEX('Power Speed'!I$12:I$411,MATCH(ROUND(J52,1),'Power Speed'!E$12:E$411,1))</f>
        <v>113.88468468331418</v>
      </c>
    </row>
    <row r="53" spans="1:11" x14ac:dyDescent="0.3">
      <c r="A53">
        <f t="shared" si="8"/>
        <v>86</v>
      </c>
      <c r="B53" s="20">
        <f t="shared" si="10"/>
        <v>-1699.462099029</v>
      </c>
      <c r="C53" s="20">
        <f t="shared" si="11"/>
        <v>-2892.81160507</v>
      </c>
      <c r="D53" s="20">
        <f t="shared" si="12"/>
        <v>301.07701884800002</v>
      </c>
      <c r="E53" s="20">
        <f t="shared" si="13"/>
        <v>4862.1476159473359</v>
      </c>
      <c r="F53" s="20">
        <f t="shared" si="14"/>
        <v>-16.079903999999999</v>
      </c>
      <c r="G53" s="20">
        <f t="shared" si="15"/>
        <v>0.1114446</v>
      </c>
      <c r="H53" s="20">
        <f t="shared" si="16"/>
        <v>-80.332321050000004</v>
      </c>
      <c r="I53" s="5">
        <f t="shared" si="17"/>
        <v>474.65015024633647</v>
      </c>
      <c r="J53" s="5" cm="1">
        <f t="array" ref="J53">IF(Class="Female", SQRT(I53)*kf,SQRT(I53))</f>
        <v>19.607820421952372</v>
      </c>
      <c r="K53" s="21">
        <f>INDEX('Power Speed'!I$12:I$411,MATCH(ROUND(J53,1),'Power Speed'!E$12:E$411,1))</f>
        <v>109.53827796255163</v>
      </c>
    </row>
    <row r="54" spans="1:11" x14ac:dyDescent="0.3">
      <c r="A54">
        <f t="shared" si="8"/>
        <v>87</v>
      </c>
      <c r="B54" s="20">
        <f t="shared" si="10"/>
        <v>-1699.462099029</v>
      </c>
      <c r="C54" s="20">
        <f t="shared" si="11"/>
        <v>-2926.4489493149999</v>
      </c>
      <c r="D54" s="20">
        <f t="shared" si="12"/>
        <v>308.11951807200001</v>
      </c>
      <c r="E54" s="20">
        <f t="shared" si="13"/>
        <v>4874.7668441613241</v>
      </c>
      <c r="F54" s="20">
        <f t="shared" si="14"/>
        <v>-16.079903999999999</v>
      </c>
      <c r="G54" s="20">
        <f t="shared" si="15"/>
        <v>0.1114446</v>
      </c>
      <c r="H54" s="20">
        <f t="shared" si="16"/>
        <v>-80.332321050000004</v>
      </c>
      <c r="I54" s="5">
        <f t="shared" si="17"/>
        <v>460.67453343932391</v>
      </c>
      <c r="J54" s="5" cm="1">
        <f t="array" ref="J54">IF(Class="Female", SQRT(I54)*kf,SQRT(I54))</f>
        <v>19.316996973801398</v>
      </c>
      <c r="K54" s="21">
        <f>INDEX('Power Speed'!I$12:I$411,MATCH(ROUND(J54,1),'Power Speed'!E$12:E$411,1))</f>
        <v>105.30752088383872</v>
      </c>
    </row>
    <row r="55" spans="1:11" x14ac:dyDescent="0.3">
      <c r="A55">
        <f t="shared" si="8"/>
        <v>88</v>
      </c>
      <c r="B55" s="20">
        <f t="shared" si="10"/>
        <v>-1699.462099029</v>
      </c>
      <c r="C55" s="20">
        <f t="shared" si="11"/>
        <v>-2960.0862935600003</v>
      </c>
      <c r="D55" s="20">
        <f t="shared" si="12"/>
        <v>315.24343347200005</v>
      </c>
      <c r="E55" s="20">
        <f t="shared" si="13"/>
        <v>4887.2418494665799</v>
      </c>
      <c r="F55" s="20">
        <f t="shared" si="14"/>
        <v>-16.079903999999999</v>
      </c>
      <c r="G55" s="20">
        <f t="shared" si="15"/>
        <v>0.1114446</v>
      </c>
      <c r="H55" s="20">
        <f t="shared" si="16"/>
        <v>-80.332321050000004</v>
      </c>
      <c r="I55" s="5">
        <f t="shared" si="17"/>
        <v>446.63610989957976</v>
      </c>
      <c r="J55" s="5" cm="1">
        <f t="array" ref="J55">IF(Class="Female", SQRT(I55)*kf,SQRT(I55))</f>
        <v>19.020390348745728</v>
      </c>
      <c r="K55" s="21">
        <f>INDEX('Power Speed'!I$12:I$411,MATCH(ROUND(J55,1),'Power Speed'!E$12:E$411,1))</f>
        <v>102.55045611140625</v>
      </c>
    </row>
    <row r="56" spans="1:11" x14ac:dyDescent="0.3">
      <c r="A56">
        <f t="shared" si="8"/>
        <v>89</v>
      </c>
      <c r="B56" s="20">
        <f t="shared" si="10"/>
        <v>-1699.462099029</v>
      </c>
      <c r="C56" s="20">
        <f t="shared" si="11"/>
        <v>-2993.7236378050002</v>
      </c>
      <c r="D56" s="20">
        <f t="shared" si="12"/>
        <v>322.44876504800004</v>
      </c>
      <c r="E56" s="20">
        <f t="shared" si="13"/>
        <v>4899.5758912431129</v>
      </c>
      <c r="F56" s="20">
        <f t="shared" si="14"/>
        <v>-16.079903999999999</v>
      </c>
      <c r="G56" s="20">
        <f t="shared" si="15"/>
        <v>0.1114446</v>
      </c>
      <c r="H56" s="20">
        <f t="shared" si="16"/>
        <v>-80.332321050000004</v>
      </c>
      <c r="I56" s="5">
        <f t="shared" si="17"/>
        <v>432.53813900711282</v>
      </c>
      <c r="J56" s="5" cm="1">
        <f t="array" ref="J56">IF(Class="Female", SQRT(I56)*kf,SQRT(I56))</f>
        <v>18.717796146869464</v>
      </c>
      <c r="K56" s="21">
        <f>INDEX('Power Speed'!I$12:I$411,MATCH(ROUND(J56,1),'Power Speed'!E$12:E$411,1))</f>
        <v>98.508804091177964</v>
      </c>
    </row>
    <row r="57" spans="1:11" x14ac:dyDescent="0.3">
      <c r="A57">
        <f t="shared" si="8"/>
        <v>90</v>
      </c>
      <c r="B57" s="20">
        <f t="shared" si="10"/>
        <v>-1699.462099029</v>
      </c>
      <c r="C57" s="20">
        <f t="shared" si="11"/>
        <v>-3027.3609820500001</v>
      </c>
      <c r="D57" s="20">
        <f t="shared" si="12"/>
        <v>329.73551280000004</v>
      </c>
      <c r="E57" s="20">
        <f t="shared" si="13"/>
        <v>4911.7721196133461</v>
      </c>
      <c r="F57" s="20">
        <f t="shared" si="14"/>
        <v>-16.079903999999999</v>
      </c>
      <c r="G57" s="20">
        <f t="shared" si="15"/>
        <v>0.1114446</v>
      </c>
      <c r="H57" s="20">
        <f t="shared" si="16"/>
        <v>-80.332321050000004</v>
      </c>
      <c r="I57" s="5">
        <f t="shared" si="17"/>
        <v>418.38377088434601</v>
      </c>
      <c r="J57" s="5" cm="1">
        <f t="array" ref="J57">IF(Class="Female", SQRT(I57)*kf,SQRT(I57))</f>
        <v>18.40898841371574</v>
      </c>
      <c r="K57" s="21">
        <f>INDEX('Power Speed'!I$12:I$411,MATCH(ROUND(J57,1),'Power Speed'!E$12:E$411,1))</f>
        <v>94.578428499081696</v>
      </c>
    </row>
    <row r="58" spans="1:11" x14ac:dyDescent="0.3">
      <c r="A58">
        <f t="shared" si="8"/>
        <v>91</v>
      </c>
      <c r="B58" s="20">
        <f t="shared" si="10"/>
        <v>-1699.462099029</v>
      </c>
      <c r="C58" s="20">
        <f t="shared" si="11"/>
        <v>-3060.998326295</v>
      </c>
      <c r="D58" s="20">
        <f t="shared" si="12"/>
        <v>337.10367672800004</v>
      </c>
      <c r="E58" s="20">
        <f t="shared" si="13"/>
        <v>4923.8335802714309</v>
      </c>
      <c r="F58" s="20">
        <f t="shared" si="14"/>
        <v>-16.079903999999999</v>
      </c>
      <c r="G58" s="20">
        <f t="shared" si="15"/>
        <v>0.1114446</v>
      </c>
      <c r="H58" s="20">
        <f t="shared" si="16"/>
        <v>-80.332321050000004</v>
      </c>
      <c r="I58" s="5">
        <f t="shared" si="17"/>
        <v>404.17605122543165</v>
      </c>
      <c r="J58" s="5" cm="1">
        <f t="array" ref="J58">IF(Class="Female", SQRT(I58)*kf,SQRT(I58))</f>
        <v>18.093717182840003</v>
      </c>
      <c r="K58" s="21">
        <f>INDEX('Power Speed'!I$12:I$411,MATCH(ROUND(J58,1),'Power Speed'!E$12:E$411,1))</f>
        <v>90.757689379898409</v>
      </c>
    </row>
    <row r="59" spans="1:11" x14ac:dyDescent="0.3">
      <c r="A59">
        <f t="shared" si="8"/>
        <v>92</v>
      </c>
      <c r="B59" s="20">
        <f t="shared" si="10"/>
        <v>-1699.462099029</v>
      </c>
      <c r="C59" s="20">
        <f t="shared" si="11"/>
        <v>-3094.6356705400003</v>
      </c>
      <c r="D59" s="20">
        <f t="shared" si="12"/>
        <v>344.55325683200005</v>
      </c>
      <c r="E59" s="20">
        <f t="shared" si="13"/>
        <v>4935.7632190486556</v>
      </c>
      <c r="F59" s="20">
        <f t="shared" si="14"/>
        <v>-16.079903999999999</v>
      </c>
      <c r="G59" s="20">
        <f t="shared" si="15"/>
        <v>0.1114446</v>
      </c>
      <c r="H59" s="20">
        <f t="shared" si="16"/>
        <v>-80.332321050000004</v>
      </c>
      <c r="I59" s="5">
        <f t="shared" si="17"/>
        <v>389.91792586165622</v>
      </c>
      <c r="J59" s="5" cm="1">
        <f t="array" ref="J59">IF(Class="Female", SQRT(I59)*kf,SQRT(I59))</f>
        <v>17.771705600418365</v>
      </c>
      <c r="K59" s="21">
        <f>INDEX('Power Speed'!I$12:I$411,MATCH(ROUND(J59,1),'Power Speed'!E$12:E$411,1))</f>
        <v>87.044946778408956</v>
      </c>
    </row>
    <row r="60" spans="1:11" x14ac:dyDescent="0.3">
      <c r="A60">
        <f t="shared" si="8"/>
        <v>93</v>
      </c>
      <c r="B60" s="20">
        <f t="shared" si="10"/>
        <v>-1699.462099029</v>
      </c>
      <c r="C60" s="20">
        <f t="shared" si="11"/>
        <v>-3128.2730147850002</v>
      </c>
      <c r="D60" s="20">
        <f t="shared" si="12"/>
        <v>352.08425311200006</v>
      </c>
      <c r="E60" s="20">
        <f t="shared" si="13"/>
        <v>4947.5638862320457</v>
      </c>
      <c r="F60" s="20">
        <f t="shared" si="14"/>
        <v>-16.079903999999999</v>
      </c>
      <c r="G60" s="20">
        <f t="shared" si="15"/>
        <v>0.1114446</v>
      </c>
      <c r="H60" s="20">
        <f t="shared" si="16"/>
        <v>-80.332321050000004</v>
      </c>
      <c r="I60" s="5">
        <f t="shared" si="17"/>
        <v>375.61224508004517</v>
      </c>
      <c r="J60" s="5" cm="1">
        <f t="array" ref="J60">IF(Class="Female", SQRT(I60)*kf,SQRT(I60))</f>
        <v>17.442646545603012</v>
      </c>
      <c r="K60" s="21">
        <f>INDEX('Power Speed'!I$12:I$411,MATCH(ROUND(J60,1),'Power Speed'!E$12:E$411,1))</f>
        <v>82.259783402333582</v>
      </c>
    </row>
    <row r="61" spans="1:11" x14ac:dyDescent="0.3">
      <c r="A61">
        <f t="shared" si="8"/>
        <v>94</v>
      </c>
      <c r="B61" s="20">
        <f t="shared" si="10"/>
        <v>-1699.462099029</v>
      </c>
      <c r="C61" s="20">
        <f t="shared" si="11"/>
        <v>-3161.9103590300001</v>
      </c>
      <c r="D61" s="20">
        <f t="shared" si="12"/>
        <v>359.69666556800001</v>
      </c>
      <c r="E61" s="20">
        <f t="shared" si="13"/>
        <v>4959.238340652023</v>
      </c>
      <c r="F61" s="20">
        <f t="shared" si="14"/>
        <v>-16.079903999999999</v>
      </c>
      <c r="G61" s="20">
        <f t="shared" si="15"/>
        <v>0.1114446</v>
      </c>
      <c r="H61" s="20">
        <f t="shared" si="16"/>
        <v>-80.332321050000004</v>
      </c>
      <c r="I61" s="5">
        <f t="shared" si="17"/>
        <v>361.26176771102229</v>
      </c>
      <c r="J61" s="5" cm="1">
        <f t="array" ref="J61">IF(Class="Female", SQRT(I61)*kf,SQRT(I61))</f>
        <v>17.106198638093971</v>
      </c>
      <c r="K61" s="21">
        <f>INDEX('Power Speed'!I$12:I$411,MATCH(ROUND(J61,1),'Power Speed'!E$12:E$411,1))</f>
        <v>78.79265507183338</v>
      </c>
    </row>
    <row r="62" spans="1:11" x14ac:dyDescent="0.3">
      <c r="A62">
        <f t="shared" si="8"/>
        <v>95</v>
      </c>
      <c r="B62" s="20">
        <f t="shared" si="10"/>
        <v>-1699.462099029</v>
      </c>
      <c r="C62" s="20">
        <f t="shared" si="11"/>
        <v>-3195.547703275</v>
      </c>
      <c r="D62" s="20">
        <f t="shared" si="12"/>
        <v>367.39049420000003</v>
      </c>
      <c r="E62" s="20">
        <f t="shared" si="13"/>
        <v>4970.7892535537721</v>
      </c>
      <c r="F62" s="20">
        <f t="shared" si="14"/>
        <v>-16.079903999999999</v>
      </c>
      <c r="G62" s="20">
        <f t="shared" si="15"/>
        <v>0.1114446</v>
      </c>
      <c r="H62" s="20">
        <f t="shared" si="16"/>
        <v>-80.332321050000004</v>
      </c>
      <c r="I62" s="5">
        <f t="shared" si="17"/>
        <v>346.86916499977207</v>
      </c>
      <c r="J62" s="5" cm="1">
        <f t="array" ref="J62">IF(Class="Female", SQRT(I62)*kf,SQRT(I62))</f>
        <v>16.761981495330897</v>
      </c>
      <c r="K62" s="21">
        <f>INDEX('Power Speed'!I$12:I$411,MATCH(ROUND(J62,1),'Power Speed'!E$12:E$411,1))</f>
        <v>75.428056741630115</v>
      </c>
    </row>
    <row r="63" spans="1:11" x14ac:dyDescent="0.3">
      <c r="A63">
        <f t="shared" si="8"/>
        <v>96</v>
      </c>
      <c r="B63" s="20">
        <f t="shared" si="10"/>
        <v>-1699.462099029</v>
      </c>
      <c r="C63" s="20">
        <f t="shared" si="11"/>
        <v>-3229.1850475199999</v>
      </c>
      <c r="D63" s="20">
        <f t="shared" si="12"/>
        <v>375.16573900800006</v>
      </c>
      <c r="E63" s="20">
        <f t="shared" si="13"/>
        <v>4982.2192122658962</v>
      </c>
      <c r="F63" s="20">
        <f t="shared" si="14"/>
        <v>-16.079903999999999</v>
      </c>
      <c r="G63" s="20">
        <f t="shared" si="15"/>
        <v>0.1114446</v>
      </c>
      <c r="H63" s="20">
        <f t="shared" si="16"/>
        <v>-80.332321050000004</v>
      </c>
      <c r="I63" s="5">
        <f t="shared" si="17"/>
        <v>332.43702427489671</v>
      </c>
      <c r="J63" s="5" cm="1">
        <f t="array" ref="J63">IF(Class="Female", SQRT(I63)*kf,SQRT(I63))</f>
        <v>16.409570063309591</v>
      </c>
      <c r="K63" s="21">
        <f>INDEX('Power Speed'!I$12:I$411,MATCH(ROUND(J63,1),'Power Speed'!E$12:E$411,1))</f>
        <v>71.09858225576329</v>
      </c>
    </row>
    <row r="64" spans="1:11" x14ac:dyDescent="0.3">
      <c r="A64">
        <f t="shared" si="8"/>
        <v>97</v>
      </c>
      <c r="B64" s="20">
        <f t="shared" si="10"/>
        <v>-1699.462099029</v>
      </c>
      <c r="C64" s="20">
        <f t="shared" si="11"/>
        <v>-3262.8223917650002</v>
      </c>
      <c r="D64" s="20">
        <f t="shared" si="12"/>
        <v>383.02239999200003</v>
      </c>
      <c r="E64" s="20">
        <f t="shared" si="13"/>
        <v>4993.5307236789895</v>
      </c>
      <c r="F64" s="20">
        <f t="shared" si="14"/>
        <v>-16.079903999999999</v>
      </c>
      <c r="G64" s="20">
        <f t="shared" si="15"/>
        <v>0.1114446</v>
      </c>
      <c r="H64" s="20">
        <f t="shared" si="16"/>
        <v>-80.332321050000004</v>
      </c>
      <c r="I64" s="5">
        <f t="shared" si="17"/>
        <v>317.96785242698962</v>
      </c>
      <c r="J64" s="5" cm="1">
        <f t="array" ref="J64">IF(Class="Female", SQRT(I64)*kf,SQRT(I64))</f>
        <v>16.048487793741241</v>
      </c>
      <c r="K64" s="21">
        <f>INDEX('Power Speed'!I$12:I$411,MATCH(ROUND(J64,1),'Power Speed'!E$12:E$411,1))</f>
        <v>66.944580548774852</v>
      </c>
    </row>
    <row r="65" spans="1:11" x14ac:dyDescent="0.3">
      <c r="A65">
        <f t="shared" si="8"/>
        <v>98</v>
      </c>
      <c r="B65" s="20">
        <f t="shared" si="10"/>
        <v>-1699.462099029</v>
      </c>
      <c r="C65" s="20">
        <f t="shared" si="11"/>
        <v>-3296.4597360100001</v>
      </c>
      <c r="D65" s="20">
        <f t="shared" si="12"/>
        <v>390.96047715200001</v>
      </c>
      <c r="E65" s="20">
        <f t="shared" si="13"/>
        <v>5004.7262175458027</v>
      </c>
      <c r="F65" s="20">
        <f t="shared" si="14"/>
        <v>-16.079903999999999</v>
      </c>
      <c r="G65" s="20">
        <f t="shared" si="15"/>
        <v>0.1114446</v>
      </c>
      <c r="H65" s="20">
        <f t="shared" si="16"/>
        <v>-80.332321050000004</v>
      </c>
      <c r="I65" s="5">
        <f t="shared" si="17"/>
        <v>303.46407920880239</v>
      </c>
      <c r="J65" s="5" cm="1">
        <f t="array" ref="J65">IF(Class="Female", SQRT(I65)*kf,SQRT(I65))</f>
        <v>15.678198370958635</v>
      </c>
      <c r="K65" s="21">
        <f>INDEX('Power Speed'!I$12:I$411,MATCH(ROUND(J65,1),'Power Speed'!E$12:E$411,1))</f>
        <v>63.941894825008234</v>
      </c>
    </row>
    <row r="66" spans="1:11" x14ac:dyDescent="0.3">
      <c r="A66">
        <f t="shared" si="8"/>
        <v>99</v>
      </c>
      <c r="B66" s="20">
        <f t="shared" si="10"/>
        <v>-1699.462099029</v>
      </c>
      <c r="C66" s="20">
        <f t="shared" si="11"/>
        <v>-3330.097080255</v>
      </c>
      <c r="D66" s="20">
        <f t="shared" si="12"/>
        <v>398.97997048800005</v>
      </c>
      <c r="E66" s="20">
        <f t="shared" si="13"/>
        <v>5015.8080496138828</v>
      </c>
      <c r="F66" s="20">
        <f t="shared" si="14"/>
        <v>-16.079903999999999</v>
      </c>
      <c r="G66" s="20">
        <f t="shared" si="15"/>
        <v>0.1114446</v>
      </c>
      <c r="H66" s="20">
        <f t="shared" si="16"/>
        <v>-80.332321050000004</v>
      </c>
      <c r="I66" s="5">
        <f t="shared" si="17"/>
        <v>288.92806036788198</v>
      </c>
      <c r="J66" s="5" cm="1">
        <f t="array" ref="J66">IF(Class="Female", SQRT(I66)*kf,SQRT(I66))</f>
        <v>15.298095597099152</v>
      </c>
      <c r="K66" s="21">
        <f>INDEX('Power Speed'!I$12:I$411,MATCH(ROUND(J66,1),'Power Speed'!E$12:E$411,1))</f>
        <v>60.085616662399964</v>
      </c>
    </row>
  </sheetData>
  <dataValidations count="1">
    <dataValidation type="list" allowBlank="1" showInputMessage="1" showErrorMessage="1" sqref="K4" xr:uid="{1AEAE7F5-5F17-4F0D-8988-EE217D644D9D}">
      <formula1>"Open, Female"</formula1>
    </dataValidation>
  </dataValidations>
  <hyperlinks>
    <hyperlink ref="C6" r:id="rId1" xr:uid="{33DAF106-2AA9-45C0-AB23-E6BE87AF13A6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C538-042A-4047-B783-8757D19DB6CD}">
  <dimension ref="A1:F9"/>
  <sheetViews>
    <sheetView workbookViewId="0">
      <selection activeCell="B4" sqref="B4"/>
    </sheetView>
  </sheetViews>
  <sheetFormatPr defaultRowHeight="13" x14ac:dyDescent="0.3"/>
  <cols>
    <col min="2" max="2" width="8.796875" style="11"/>
    <col min="3" max="3" width="20.5" customWidth="1"/>
  </cols>
  <sheetData>
    <row r="1" spans="1:6" x14ac:dyDescent="0.3">
      <c r="A1" s="7" t="s">
        <v>25</v>
      </c>
      <c r="B1" s="19" t="s">
        <v>26</v>
      </c>
      <c r="C1" s="7" t="s">
        <v>27</v>
      </c>
      <c r="D1" s="7" t="s">
        <v>28</v>
      </c>
      <c r="E1" s="7"/>
      <c r="F1" s="7"/>
    </row>
    <row r="2" spans="1:6" x14ac:dyDescent="0.3">
      <c r="A2">
        <v>1</v>
      </c>
      <c r="B2" s="11">
        <v>0.16</v>
      </c>
      <c r="C2" t="s">
        <v>29</v>
      </c>
      <c r="D2" s="12" t="s">
        <v>30</v>
      </c>
    </row>
    <row r="3" spans="1:6" x14ac:dyDescent="0.3">
      <c r="A3">
        <v>2</v>
      </c>
      <c r="B3" s="11">
        <v>0.17499999999999999</v>
      </c>
      <c r="C3" t="s">
        <v>31</v>
      </c>
      <c r="D3" t="str">
        <f>D2</f>
        <v>https://www.cyclist.co.uk/reviews/aeropod-cda-and-power-meter-in-depth-review#:~:text=CdA%20is%20a%20representation%20of,cyclist%20would%20be%20around%200.4.</v>
      </c>
    </row>
    <row r="4" spans="1:6" x14ac:dyDescent="0.3">
      <c r="A4">
        <v>3</v>
      </c>
      <c r="B4" s="11">
        <v>0.18</v>
      </c>
      <c r="C4" t="s">
        <v>32</v>
      </c>
    </row>
    <row r="5" spans="1:6" x14ac:dyDescent="0.3">
      <c r="A5">
        <v>4</v>
      </c>
      <c r="B5" s="11">
        <v>0.185</v>
      </c>
      <c r="C5" t="s">
        <v>33</v>
      </c>
    </row>
    <row r="6" spans="1:6" x14ac:dyDescent="0.3">
      <c r="A6">
        <v>5</v>
      </c>
      <c r="B6" s="11">
        <v>0.20580000000000001</v>
      </c>
      <c r="C6" t="s">
        <v>34</v>
      </c>
    </row>
    <row r="7" spans="1:6" x14ac:dyDescent="0.3">
      <c r="A7">
        <v>6</v>
      </c>
      <c r="B7" s="11">
        <v>0.21</v>
      </c>
      <c r="C7" t="s">
        <v>35</v>
      </c>
    </row>
    <row r="8" spans="1:6" x14ac:dyDescent="0.3">
      <c r="A8">
        <v>7</v>
      </c>
      <c r="B8" s="11">
        <v>0.25</v>
      </c>
      <c r="C8" t="s">
        <v>36</v>
      </c>
      <c r="D8" t="str">
        <f>D3</f>
        <v>https://www.cyclist.co.uk/reviews/aeropod-cda-and-power-meter-in-depth-review#:~:text=CdA%20is%20a%20representation%20of,cyclist%20would%20be%20around%200.4.</v>
      </c>
    </row>
    <row r="9" spans="1:6" x14ac:dyDescent="0.3">
      <c r="A9">
        <v>8</v>
      </c>
      <c r="B9" s="11">
        <v>0.4</v>
      </c>
      <c r="C9" t="s">
        <v>37</v>
      </c>
      <c r="D9" t="str">
        <f>D8</f>
        <v>https://www.cyclist.co.uk/reviews/aeropod-cda-and-power-meter-in-depth-review#:~:text=CdA%20is%20a%20representation%20of,cyclist%20would%20be%20around%200.4.</v>
      </c>
    </row>
  </sheetData>
  <sheetProtection sheet="1" objects="1" scenarios="1"/>
  <hyperlinks>
    <hyperlink ref="D2" r:id="rId1" location=":~:text=CdA%20is%20a%20representation%20of,cyclist%20would%20be%20around%200.4." xr:uid="{CE46CDCD-7864-4D9C-94BC-9AEE5D21641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CFBB-E409-4949-AEA8-281DB49C48C4}">
  <dimension ref="A1:I14"/>
  <sheetViews>
    <sheetView workbookViewId="0">
      <selection activeCell="D21" sqref="D21"/>
    </sheetView>
  </sheetViews>
  <sheetFormatPr defaultRowHeight="13" x14ac:dyDescent="0.3"/>
  <cols>
    <col min="1" max="1" width="46.19921875" customWidth="1"/>
    <col min="2" max="2" width="9.19921875" customWidth="1"/>
    <col min="3" max="3" width="20.296875" customWidth="1"/>
    <col min="4" max="4" width="13.59765625" bestFit="1" customWidth="1"/>
    <col min="5" max="5" width="70.796875" bestFit="1" customWidth="1"/>
    <col min="6" max="6" width="21.296875" customWidth="1"/>
    <col min="7" max="7" width="4.69921875" bestFit="1" customWidth="1"/>
  </cols>
  <sheetData>
    <row r="1" spans="1:9" x14ac:dyDescent="0.3">
      <c r="A1" s="7" t="s">
        <v>27</v>
      </c>
      <c r="B1" s="7" t="s">
        <v>49</v>
      </c>
      <c r="C1" s="7" t="s">
        <v>50</v>
      </c>
      <c r="D1" s="7" t="s">
        <v>51</v>
      </c>
      <c r="E1" s="7" t="s">
        <v>40</v>
      </c>
      <c r="F1" s="7" t="s">
        <v>56</v>
      </c>
    </row>
    <row r="2" spans="1:9" x14ac:dyDescent="0.3">
      <c r="A2" t="s">
        <v>42</v>
      </c>
      <c r="B2" t="s">
        <v>8</v>
      </c>
      <c r="C2">
        <v>0.44703999999999999</v>
      </c>
      <c r="E2" t="s">
        <v>57</v>
      </c>
      <c r="F2" t="s">
        <v>55</v>
      </c>
    </row>
    <row r="3" spans="1:9" x14ac:dyDescent="0.3">
      <c r="A3" s="16" t="s">
        <v>58</v>
      </c>
      <c r="B3" s="16" t="s">
        <v>14</v>
      </c>
      <c r="C3" s="16">
        <v>9.81</v>
      </c>
      <c r="D3" s="16" t="s">
        <v>48</v>
      </c>
      <c r="E3" t="s">
        <v>59</v>
      </c>
      <c r="F3" t="s">
        <v>61</v>
      </c>
      <c r="G3" s="16"/>
      <c r="H3" s="16"/>
      <c r="I3" s="16"/>
    </row>
    <row r="4" spans="1:9" x14ac:dyDescent="0.3">
      <c r="A4" s="16" t="s">
        <v>43</v>
      </c>
      <c r="B4" s="16" t="s">
        <v>69</v>
      </c>
      <c r="C4" s="16">
        <v>2E-3</v>
      </c>
      <c r="D4" s="16" t="s">
        <v>44</v>
      </c>
      <c r="E4" s="17" t="s">
        <v>45</v>
      </c>
      <c r="F4" s="16"/>
      <c r="G4" s="16"/>
      <c r="H4" s="16"/>
      <c r="I4" s="16"/>
    </row>
    <row r="5" spans="1:9" x14ac:dyDescent="0.3">
      <c r="A5" s="16" t="s">
        <v>46</v>
      </c>
      <c r="B5" s="16" t="s">
        <v>16</v>
      </c>
      <c r="C5" s="16">
        <v>1.2250000000000001</v>
      </c>
      <c r="D5" s="16" t="s">
        <v>47</v>
      </c>
      <c r="E5" s="16" t="s">
        <v>60</v>
      </c>
      <c r="F5" t="s">
        <v>61</v>
      </c>
      <c r="G5" s="16"/>
      <c r="H5" s="16"/>
      <c r="I5" s="16"/>
    </row>
    <row r="6" spans="1:9" x14ac:dyDescent="0.3">
      <c r="A6" s="16" t="s">
        <v>95</v>
      </c>
      <c r="B6" s="16" t="s">
        <v>78</v>
      </c>
      <c r="C6" s="16">
        <v>-1699.462099029</v>
      </c>
      <c r="E6" s="16" t="s">
        <v>103</v>
      </c>
    </row>
    <row r="7" spans="1:9" x14ac:dyDescent="0.3">
      <c r="A7" s="16" t="s">
        <v>97</v>
      </c>
      <c r="B7" s="16" t="s">
        <v>87</v>
      </c>
      <c r="C7" s="16">
        <v>-33.637344245000001</v>
      </c>
      <c r="E7" s="16" t="s">
        <v>103</v>
      </c>
    </row>
    <row r="8" spans="1:9" x14ac:dyDescent="0.3">
      <c r="A8" s="16" t="s">
        <v>96</v>
      </c>
      <c r="B8" s="16" t="s">
        <v>88</v>
      </c>
      <c r="C8" s="16">
        <v>4.0708088000000003E-2</v>
      </c>
      <c r="E8" s="16" t="s">
        <v>103</v>
      </c>
    </row>
    <row r="9" spans="1:9" x14ac:dyDescent="0.3">
      <c r="A9" s="16" t="s">
        <v>98</v>
      </c>
      <c r="B9" s="16" t="s">
        <v>89</v>
      </c>
      <c r="C9" s="16">
        <v>1091.5510831490001</v>
      </c>
      <c r="E9" s="16" t="s">
        <v>103</v>
      </c>
    </row>
    <row r="10" spans="1:9" x14ac:dyDescent="0.3">
      <c r="A10" s="16" t="s">
        <v>99</v>
      </c>
      <c r="B10" s="16" t="s">
        <v>90</v>
      </c>
      <c r="C10" s="16">
        <v>-1.6079904</v>
      </c>
      <c r="E10" s="16" t="s">
        <v>103</v>
      </c>
    </row>
    <row r="11" spans="1:9" x14ac:dyDescent="0.3">
      <c r="A11" s="16" t="s">
        <v>100</v>
      </c>
      <c r="B11" s="16" t="s">
        <v>91</v>
      </c>
      <c r="C11" s="16">
        <v>1.1144460000000001E-3</v>
      </c>
      <c r="E11" s="16" t="s">
        <v>103</v>
      </c>
    </row>
    <row r="12" spans="1:9" x14ac:dyDescent="0.3">
      <c r="A12" s="16" t="s">
        <v>101</v>
      </c>
      <c r="B12" s="16" t="s">
        <v>92</v>
      </c>
      <c r="C12" s="16">
        <v>-3.9670282000000001E-2</v>
      </c>
      <c r="E12" s="16" t="s">
        <v>103</v>
      </c>
    </row>
    <row r="13" spans="1:9" x14ac:dyDescent="0.3">
      <c r="A13" s="16" t="s">
        <v>102</v>
      </c>
      <c r="B13" s="16" t="s">
        <v>93</v>
      </c>
      <c r="C13" s="16">
        <v>2025</v>
      </c>
    </row>
    <row r="14" spans="1:9" x14ac:dyDescent="0.3">
      <c r="A14" s="16" t="s">
        <v>108</v>
      </c>
      <c r="B14" s="16" t="s">
        <v>107</v>
      </c>
      <c r="C14" s="16">
        <v>0.9</v>
      </c>
      <c r="E14" s="16" t="s">
        <v>103</v>
      </c>
    </row>
  </sheetData>
  <sheetProtection sheet="1" objects="1" scenarios="1"/>
  <phoneticPr fontId="9" type="noConversion"/>
  <hyperlinks>
    <hyperlink ref="E4" r:id="rId1" xr:uid="{1B801C08-54BA-42E5-AA21-BF6CA819A5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Introduction</vt:lpstr>
      <vt:lpstr>Example Power Speed</vt:lpstr>
      <vt:lpstr>Power Speed</vt:lpstr>
      <vt:lpstr>Power Age</vt:lpstr>
      <vt:lpstr>CdA table</vt:lpstr>
      <vt:lpstr>Constants</vt:lpstr>
      <vt:lpstr>Age</vt:lpstr>
      <vt:lpstr>Class</vt:lpstr>
      <vt:lpstr>Distance_Miles</vt:lpstr>
      <vt:lpstr>k_1</vt:lpstr>
      <vt:lpstr>k_2</vt:lpstr>
      <vt:lpstr>k_3</vt:lpstr>
      <vt:lpstr>k_4</vt:lpstr>
      <vt:lpstr>k_5</vt:lpstr>
      <vt:lpstr>k_6</vt:lpstr>
      <vt:lpstr>k_7</vt:lpstr>
      <vt:lpstr>kf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Fairclough</dc:creator>
  <cp:lastModifiedBy>Jon Fairclough</cp:lastModifiedBy>
  <dcterms:created xsi:type="dcterms:W3CDTF">2026-02-11T10:16:55Z</dcterms:created>
  <dcterms:modified xsi:type="dcterms:W3CDTF">2026-02-13T10:07:42Z</dcterms:modified>
</cp:coreProperties>
</file>